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0" yWindow="-465" windowWidth="20730" windowHeight="11760" tabRatio="500"/>
  </bookViews>
  <sheets>
    <sheet name="ОПУ" sheetId="1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8" i="1"/>
  <c r="I46"/>
  <c r="I70"/>
  <c r="I85"/>
  <c r="I89"/>
  <c r="J46"/>
  <c r="J70"/>
  <c r="J85"/>
  <c r="J89"/>
  <c r="K46"/>
  <c r="K70"/>
  <c r="K85"/>
  <c r="K89"/>
  <c r="L46"/>
  <c r="L70"/>
  <c r="L85"/>
  <c r="L89"/>
  <c r="M46"/>
  <c r="M70"/>
  <c r="M85"/>
  <c r="M89"/>
  <c r="N46"/>
  <c r="N70"/>
  <c r="N85"/>
  <c r="N89"/>
  <c r="H46"/>
  <c r="H70"/>
  <c r="H85"/>
  <c r="H89"/>
  <c r="I88"/>
  <c r="J88"/>
  <c r="K88"/>
  <c r="L88"/>
  <c r="M88"/>
  <c r="N88"/>
  <c r="H88"/>
  <c r="E46"/>
  <c r="E70"/>
  <c r="E85"/>
  <c r="E89"/>
  <c r="F46"/>
  <c r="F70"/>
  <c r="F85"/>
  <c r="F89"/>
  <c r="G46"/>
  <c r="G70"/>
  <c r="G85"/>
  <c r="G89"/>
  <c r="D46"/>
  <c r="D70"/>
  <c r="D85"/>
  <c r="D89"/>
  <c r="E88"/>
  <c r="F88"/>
  <c r="G88"/>
  <c r="D88"/>
  <c r="C42"/>
  <c r="C6"/>
  <c r="C3"/>
  <c r="C9"/>
  <c r="C12"/>
  <c r="C15"/>
  <c r="C18"/>
  <c r="C21"/>
  <c r="C24"/>
  <c r="C27"/>
  <c r="C30"/>
  <c r="C36"/>
  <c r="C33"/>
  <c r="C39"/>
  <c r="C48"/>
  <c r="C47"/>
  <c r="I58" l="1"/>
  <c r="D9"/>
  <c r="D6"/>
  <c r="D3"/>
  <c r="D12"/>
  <c r="D18"/>
  <c r="D21"/>
  <c r="D24"/>
  <c r="D27"/>
  <c r="D30"/>
  <c r="D36"/>
  <c r="D33"/>
  <c r="D39"/>
  <c r="D2"/>
  <c r="D50"/>
  <c r="E9"/>
  <c r="E6"/>
  <c r="E3"/>
  <c r="E12"/>
  <c r="E18"/>
  <c r="E21"/>
  <c r="E24"/>
  <c r="E27"/>
  <c r="E30"/>
  <c r="E36"/>
  <c r="E33"/>
  <c r="E39"/>
  <c r="E2"/>
  <c r="E50"/>
  <c r="F9"/>
  <c r="F6"/>
  <c r="F3"/>
  <c r="F12"/>
  <c r="F18"/>
  <c r="F21"/>
  <c r="F24"/>
  <c r="F27"/>
  <c r="F30"/>
  <c r="F36"/>
  <c r="F33"/>
  <c r="F39"/>
  <c r="F2"/>
  <c r="F50"/>
  <c r="G9"/>
  <c r="G6"/>
  <c r="G3"/>
  <c r="G12"/>
  <c r="G18"/>
  <c r="G21"/>
  <c r="G24"/>
  <c r="G27"/>
  <c r="G30"/>
  <c r="G36"/>
  <c r="G33"/>
  <c r="G39"/>
  <c r="G2"/>
  <c r="G50"/>
  <c r="H9"/>
  <c r="H6"/>
  <c r="H3"/>
  <c r="H12"/>
  <c r="H18"/>
  <c r="H21"/>
  <c r="H24"/>
  <c r="H27"/>
  <c r="H30"/>
  <c r="H36"/>
  <c r="H33"/>
  <c r="H39"/>
  <c r="H2"/>
  <c r="H50"/>
  <c r="I9"/>
  <c r="I6"/>
  <c r="I3"/>
  <c r="I12"/>
  <c r="I18"/>
  <c r="I21"/>
  <c r="I24"/>
  <c r="I27"/>
  <c r="I30"/>
  <c r="I36"/>
  <c r="I33"/>
  <c r="I39"/>
  <c r="I2"/>
  <c r="I50"/>
  <c r="J9"/>
  <c r="J6"/>
  <c r="J3"/>
  <c r="J12"/>
  <c r="J18"/>
  <c r="J21"/>
  <c r="J24"/>
  <c r="J27"/>
  <c r="J30"/>
  <c r="J36"/>
  <c r="J33"/>
  <c r="J39"/>
  <c r="J2"/>
  <c r="J50"/>
  <c r="K3"/>
  <c r="K6"/>
  <c r="K9"/>
  <c r="K12"/>
  <c r="K18"/>
  <c r="K21"/>
  <c r="K24"/>
  <c r="K27"/>
  <c r="K30"/>
  <c r="K36"/>
  <c r="K33"/>
  <c r="K39"/>
  <c r="K2"/>
  <c r="K50"/>
  <c r="L3"/>
  <c r="L6"/>
  <c r="L9"/>
  <c r="L12"/>
  <c r="L18"/>
  <c r="L21"/>
  <c r="L24"/>
  <c r="L27"/>
  <c r="L30"/>
  <c r="L36"/>
  <c r="L33"/>
  <c r="L39"/>
  <c r="L2"/>
  <c r="L50"/>
  <c r="M3"/>
  <c r="M6"/>
  <c r="M9"/>
  <c r="M12"/>
  <c r="M18"/>
  <c r="M21"/>
  <c r="M24"/>
  <c r="M27"/>
  <c r="M30"/>
  <c r="M36"/>
  <c r="M33"/>
  <c r="M39"/>
  <c r="M2"/>
  <c r="M50"/>
  <c r="N3"/>
  <c r="N6"/>
  <c r="N9"/>
  <c r="N12"/>
  <c r="N18"/>
  <c r="N21"/>
  <c r="N24"/>
  <c r="N27"/>
  <c r="N30"/>
  <c r="N36"/>
  <c r="N33"/>
  <c r="N39"/>
  <c r="N2"/>
  <c r="N50"/>
  <c r="C2"/>
  <c r="C50"/>
  <c r="C51"/>
  <c r="J57"/>
  <c r="K57"/>
  <c r="L57"/>
  <c r="M57"/>
  <c r="N57"/>
  <c r="E47"/>
  <c r="F47"/>
  <c r="G47"/>
  <c r="H47"/>
  <c r="D47"/>
  <c r="D15"/>
  <c r="E15"/>
  <c r="E48"/>
  <c r="F15"/>
  <c r="F48"/>
  <c r="G15"/>
  <c r="G48"/>
  <c r="H15"/>
  <c r="H48"/>
  <c r="I15"/>
  <c r="I48"/>
  <c r="J15"/>
  <c r="J48"/>
  <c r="K15"/>
  <c r="K48"/>
  <c r="L15"/>
  <c r="L48"/>
  <c r="M15"/>
  <c r="M48"/>
  <c r="N15"/>
  <c r="N48"/>
  <c r="N63"/>
  <c r="M63"/>
  <c r="L63"/>
  <c r="K63"/>
  <c r="J63"/>
  <c r="I63"/>
  <c r="H63"/>
  <c r="G63"/>
  <c r="F63"/>
  <c r="E63"/>
  <c r="D63"/>
  <c r="N68"/>
  <c r="M68"/>
  <c r="L68"/>
  <c r="K68"/>
  <c r="J68"/>
  <c r="I68"/>
  <c r="H68"/>
  <c r="G68"/>
  <c r="F68"/>
  <c r="E68"/>
  <c r="C68"/>
  <c r="D68"/>
  <c r="C63"/>
  <c r="M22"/>
  <c r="L22"/>
  <c r="K22"/>
  <c r="J22"/>
  <c r="I22"/>
  <c r="H22"/>
  <c r="G22"/>
  <c r="F22"/>
  <c r="L4"/>
  <c r="M4"/>
  <c r="K4"/>
  <c r="J4"/>
  <c r="I4"/>
  <c r="H4"/>
  <c r="G4"/>
  <c r="F4"/>
  <c r="E22"/>
  <c r="D22"/>
  <c r="O32"/>
  <c r="O31"/>
  <c r="O30"/>
  <c r="C46"/>
  <c r="C70"/>
  <c r="C85"/>
  <c r="N22"/>
  <c r="N4"/>
  <c r="O67"/>
  <c r="O68"/>
  <c r="O41"/>
  <c r="O40"/>
  <c r="O39"/>
  <c r="O38"/>
  <c r="O37"/>
  <c r="O36"/>
  <c r="O35"/>
  <c r="O34"/>
  <c r="O33"/>
  <c r="O29"/>
  <c r="O28"/>
  <c r="O27"/>
  <c r="O26"/>
  <c r="O25"/>
  <c r="O24"/>
  <c r="O23"/>
  <c r="O22"/>
  <c r="O21"/>
  <c r="O79"/>
  <c r="N90"/>
  <c r="D64"/>
  <c r="O17"/>
  <c r="O16"/>
  <c r="O15"/>
  <c r="O11"/>
  <c r="O10"/>
  <c r="O9"/>
  <c r="O14"/>
  <c r="O13"/>
  <c r="O12"/>
  <c r="O18"/>
  <c r="O19"/>
  <c r="O20"/>
  <c r="D72"/>
  <c r="E72"/>
  <c r="F72"/>
  <c r="G72"/>
  <c r="H72"/>
  <c r="I72"/>
  <c r="J72"/>
  <c r="K72"/>
  <c r="M72"/>
  <c r="N72"/>
  <c r="O82"/>
  <c r="O81"/>
  <c r="O78"/>
  <c r="O76"/>
  <c r="O75"/>
  <c r="O74"/>
  <c r="O73"/>
  <c r="O69"/>
  <c r="O66"/>
  <c r="O65"/>
  <c r="O64"/>
  <c r="O63"/>
  <c r="O62"/>
  <c r="O61"/>
  <c r="O60"/>
  <c r="O59"/>
  <c r="O58"/>
  <c r="O57"/>
  <c r="O56"/>
  <c r="O55"/>
  <c r="O54"/>
  <c r="O53"/>
  <c r="O52"/>
  <c r="O51"/>
  <c r="O50"/>
  <c r="O48"/>
  <c r="O47"/>
  <c r="O44"/>
  <c r="O43"/>
  <c r="O42"/>
  <c r="O8"/>
  <c r="O7"/>
  <c r="O6"/>
  <c r="O5"/>
  <c r="O4"/>
  <c r="O3"/>
  <c r="O2"/>
  <c r="L72"/>
  <c r="O80"/>
  <c r="D86"/>
  <c r="E86"/>
  <c r="F86"/>
  <c r="G86"/>
  <c r="H86"/>
  <c r="I86"/>
  <c r="J86"/>
  <c r="K86"/>
  <c r="M86"/>
  <c r="N86"/>
  <c r="L86"/>
  <c r="O85"/>
  <c r="O77"/>
  <c r="O70"/>
  <c r="O46"/>
  <c r="C72"/>
  <c r="C86"/>
  <c r="O86"/>
  <c r="O72"/>
</calcChain>
</file>

<file path=xl/comments1.xml><?xml version="1.0" encoding="utf-8"?>
<comments xmlns="http://schemas.openxmlformats.org/spreadsheetml/2006/main">
  <authors>
    <author>Вероника Ротанова</author>
  </authors>
  <commentList>
    <comment ref="C51" authorId="0">
      <text>
        <r>
          <rPr>
            <b/>
            <sz val="9"/>
            <color indexed="81"/>
            <rFont val="Calibri"/>
          </rPr>
          <t>Вероника Ротанова:</t>
        </r>
        <r>
          <rPr>
            <sz val="9"/>
            <color indexed="81"/>
            <rFont val="Calibri"/>
          </rPr>
          <t xml:space="preserve">
Лазерный аппарат, ноутбук, камера-наблюдения, тример, кофе-машина, куллер, кушетка 2 шт, мебель)</t>
        </r>
      </text>
    </comment>
    <comment ref="C54" authorId="0">
      <text>
        <r>
          <rPr>
            <b/>
            <sz val="9"/>
            <color indexed="81"/>
            <rFont val="Calibri"/>
          </rPr>
          <t>Вероника Ротанова:</t>
        </r>
        <r>
          <rPr>
            <sz val="9"/>
            <color indexed="81"/>
            <rFont val="Calibri"/>
          </rPr>
          <t xml:space="preserve">
Дизайн-интерьера, ремонт одного помещения</t>
        </r>
      </text>
    </comment>
    <comment ref="I58" authorId="0">
      <text>
        <r>
          <rPr>
            <b/>
            <sz val="9"/>
            <color indexed="81"/>
            <rFont val="Calibri"/>
          </rPr>
          <t>Вероника Ротанова:</t>
        </r>
        <r>
          <rPr>
            <sz val="9"/>
            <color indexed="81"/>
            <rFont val="Calibri"/>
          </rPr>
          <t xml:space="preserve">
Сдача деклараций на ИП сотрудников</t>
        </r>
      </text>
    </comment>
  </commentList>
</comments>
</file>

<file path=xl/sharedStrings.xml><?xml version="1.0" encoding="utf-8"?>
<sst xmlns="http://schemas.openxmlformats.org/spreadsheetml/2006/main" count="108" uniqueCount="63">
  <si>
    <t>Итого</t>
  </si>
  <si>
    <t>Выручка</t>
  </si>
  <si>
    <t>Продажи, шт</t>
  </si>
  <si>
    <t>Средний чек</t>
  </si>
  <si>
    <t>Расходы</t>
  </si>
  <si>
    <t>Прямые расходы</t>
  </si>
  <si>
    <t>Реклама</t>
  </si>
  <si>
    <t>Материалы</t>
  </si>
  <si>
    <t xml:space="preserve">Аренда </t>
  </si>
  <si>
    <t>Администр. расходы</t>
  </si>
  <si>
    <t xml:space="preserve">НДФЛ </t>
  </si>
  <si>
    <t>Налоги</t>
  </si>
  <si>
    <t>Финансово-инвестиционная деятельность</t>
  </si>
  <si>
    <t>+</t>
  </si>
  <si>
    <t>Привлечение займа/кредита</t>
  </si>
  <si>
    <t>-</t>
  </si>
  <si>
    <t>Выплата тела займа/кредита</t>
  </si>
  <si>
    <t>Выплата % по займу/кредиту</t>
  </si>
  <si>
    <t>Покупка доли во внешней компании</t>
  </si>
  <si>
    <t>Продажа доли во внешней компании</t>
  </si>
  <si>
    <t>Получение дивидендов</t>
  </si>
  <si>
    <t>Получение депозита</t>
  </si>
  <si>
    <t>Получение % по депозиту</t>
  </si>
  <si>
    <t>Прибыль</t>
  </si>
  <si>
    <t>Операционная прибыль</t>
  </si>
  <si>
    <t>Свободный денежный поток</t>
  </si>
  <si>
    <t>ЛЭ</t>
  </si>
  <si>
    <t>Абонемент "Оптимум"</t>
  </si>
  <si>
    <t>Абонемент "Огонь"</t>
  </si>
  <si>
    <t>Абонемент "Годовой безлимит"</t>
  </si>
  <si>
    <t>Абонемент "Дуплекс"</t>
  </si>
  <si>
    <t>Абонемент "Корпоратив"</t>
  </si>
  <si>
    <t>Дополнительная статья доходов 1 (продажа косметики)</t>
  </si>
  <si>
    <t xml:space="preserve">Комиссии банка 5% за терминал </t>
  </si>
  <si>
    <t>Расходы офиса (бумага, ручки)</t>
  </si>
  <si>
    <t>Кофе, чай, сахар, конфетки</t>
  </si>
  <si>
    <t>ФОРМА для персонала</t>
  </si>
  <si>
    <t>Количество человек</t>
  </si>
  <si>
    <t>Бухгалтерия</t>
  </si>
  <si>
    <t>Выплата дивидендов Инвестору</t>
  </si>
  <si>
    <t>Выплата дивидендов Мне</t>
  </si>
  <si>
    <t>Дополнение ФОТ админ пресонала</t>
  </si>
  <si>
    <t>Блогеры/открытие</t>
  </si>
  <si>
    <t>Шугаринг</t>
  </si>
  <si>
    <t>Абонемент "Оптимум-Шугаринг"</t>
  </si>
  <si>
    <t>Абонемент "Огонь-Шугаринг"</t>
  </si>
  <si>
    <t>Дополнительная статья доходов (выездная эпиляция)</t>
  </si>
  <si>
    <t>Дополнительная статья доходов ( закрытый клуб)</t>
  </si>
  <si>
    <t>Контент сайта+СС, СЕО</t>
  </si>
  <si>
    <t>Паушальный взнос с НДС</t>
  </si>
  <si>
    <t>Ремонт помещения</t>
  </si>
  <si>
    <t>Коммунальные платежи(телефония, интернет, уборка)</t>
  </si>
  <si>
    <t>Прочее</t>
  </si>
  <si>
    <t>Абонемент "Годовой безлимит-Шугаринг"</t>
  </si>
  <si>
    <t>Отбеливание</t>
  </si>
  <si>
    <t>Абонемент "Оптимум-отбеливание--бикини или анус" 4 процедуры</t>
  </si>
  <si>
    <t>Абонемент "Огонь-отбеливание бикини+анус"4 процедуры</t>
  </si>
  <si>
    <t xml:space="preserve">программа </t>
  </si>
  <si>
    <t>Мебель для кабинетов</t>
  </si>
  <si>
    <t>Роялти 7%</t>
  </si>
  <si>
    <t>Расходники (перчатки, бахилы, гель,влажные салфетки, антисептик, спирт, косметика, тапочки,простыни, шпатели, пасты)</t>
  </si>
  <si>
    <t>% мастерам, администраторам</t>
  </si>
  <si>
    <t>ФОТ операционного персонала(оклады 6 месяцев)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</si>
</sst>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</font>
    <font>
      <sz val="11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b/>
      <sz val="14"/>
      <color rgb="FFFFFFFF"/>
      <name val="Calibri"/>
    </font>
    <font>
      <b/>
      <sz val="14"/>
      <color rgb="FF000000"/>
      <name val="Calibri"/>
    </font>
    <font>
      <u/>
      <sz val="11"/>
      <color theme="10"/>
      <name val="Calibri"/>
    </font>
    <font>
      <u/>
      <sz val="11"/>
      <color theme="11"/>
      <name val="Calibri"/>
    </font>
    <font>
      <sz val="9"/>
      <color indexed="81"/>
      <name val="Calibri"/>
    </font>
    <font>
      <b/>
      <sz val="9"/>
      <color indexed="81"/>
      <name val="Calibri"/>
    </font>
    <font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CFEB8"/>
        <bgColor rgb="FFFCFEB8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F3F3F3"/>
      </left>
      <right/>
      <top style="thin">
        <color rgb="FFF3F3F3"/>
      </top>
      <bottom style="thin">
        <color rgb="FFF3F3F3"/>
      </bottom>
      <diagonal/>
    </border>
    <border>
      <left/>
      <right style="thin">
        <color rgb="FFF3F3F3"/>
      </right>
      <top style="thin">
        <color rgb="FFF3F3F3"/>
      </top>
      <bottom style="thin">
        <color rgb="FFF3F3F3"/>
      </bottom>
      <diagonal/>
    </border>
    <border>
      <left style="thin">
        <color rgb="FFF3F3F3"/>
      </left>
      <right style="thin">
        <color rgb="FFF3F3F3"/>
      </right>
      <top style="thin">
        <color rgb="FFF3F3F3"/>
      </top>
      <bottom style="thin">
        <color rgb="FFF3F3F3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/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/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1">
    <xf numFmtId="0" fontId="0" fillId="0" borderId="0" xfId="0" applyFont="1" applyAlignment="1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4" fontId="4" fillId="2" borderId="4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4" fontId="0" fillId="0" borderId="7" xfId="0" applyNumberFormat="1" applyFont="1" applyBorder="1" applyAlignment="1">
      <alignment vertical="center"/>
    </xf>
    <xf numFmtId="4" fontId="0" fillId="0" borderId="8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4" fontId="0" fillId="3" borderId="10" xfId="0" applyNumberFormat="1" applyFont="1" applyFill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" fontId="0" fillId="3" borderId="14" xfId="0" applyNumberFormat="1" applyFont="1" applyFill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" fontId="0" fillId="3" borderId="21" xfId="0" applyNumberFormat="1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4" fontId="0" fillId="3" borderId="18" xfId="0" applyNumberFormat="1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4" fontId="5" fillId="4" borderId="21" xfId="0" applyNumberFormat="1" applyFont="1" applyFill="1" applyBorder="1" applyAlignment="1">
      <alignment vertical="center"/>
    </xf>
    <xf numFmtId="4" fontId="5" fillId="4" borderId="21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4" fontId="0" fillId="3" borderId="31" xfId="0" applyNumberFormat="1" applyFont="1" applyFill="1" applyBorder="1" applyAlignment="1">
      <alignment vertical="center"/>
    </xf>
    <xf numFmtId="4" fontId="5" fillId="5" borderId="10" xfId="0" applyNumberFormat="1" applyFont="1" applyFill="1" applyBorder="1" applyAlignment="1">
      <alignment vertical="center"/>
    </xf>
    <xf numFmtId="0" fontId="1" fillId="5" borderId="0" xfId="0" applyFont="1" applyFill="1" applyAlignment="1">
      <alignment vertical="center"/>
    </xf>
    <xf numFmtId="0" fontId="0" fillId="0" borderId="16" xfId="0" quotePrefix="1" applyFont="1" applyBorder="1" applyAlignment="1">
      <alignment horizontal="right" vertical="center"/>
    </xf>
    <xf numFmtId="0" fontId="0" fillId="0" borderId="32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5" xfId="0" quotePrefix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2" xfId="0" quotePrefix="1" applyFont="1" applyBorder="1" applyAlignment="1">
      <alignment horizontal="right" vertical="center"/>
    </xf>
    <xf numFmtId="0" fontId="0" fillId="0" borderId="33" xfId="0" applyFont="1" applyBorder="1" applyAlignment="1">
      <alignment vertical="center"/>
    </xf>
    <xf numFmtId="0" fontId="5" fillId="5" borderId="10" xfId="0" applyFont="1" applyFill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36" xfId="0" applyFont="1" applyBorder="1" applyAlignment="1"/>
    <xf numFmtId="4" fontId="1" fillId="0" borderId="0" xfId="0" applyNumberFormat="1" applyFont="1" applyAlignment="1">
      <alignment vertical="center"/>
    </xf>
    <xf numFmtId="4" fontId="0" fillId="0" borderId="34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4" fontId="0" fillId="0" borderId="39" xfId="0" applyNumberFormat="1" applyFont="1" applyBorder="1" applyAlignment="1">
      <alignment vertical="center"/>
    </xf>
    <xf numFmtId="4" fontId="0" fillId="0" borderId="40" xfId="0" applyNumberFormat="1" applyFont="1" applyBorder="1" applyAlignment="1">
      <alignment vertical="center"/>
    </xf>
    <xf numFmtId="4" fontId="0" fillId="0" borderId="42" xfId="0" applyNumberFormat="1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4" fontId="0" fillId="3" borderId="45" xfId="0" applyNumberFormat="1" applyFont="1" applyFill="1" applyBorder="1" applyAlignment="1">
      <alignment vertical="center"/>
    </xf>
    <xf numFmtId="4" fontId="0" fillId="0" borderId="46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4" fontId="0" fillId="3" borderId="21" xfId="0" applyNumberFormat="1" applyFont="1" applyFill="1" applyBorder="1" applyAlignment="1">
      <alignment horizontal="center" vertical="center"/>
    </xf>
    <xf numFmtId="4" fontId="0" fillId="3" borderId="31" xfId="0" applyNumberFormat="1" applyFont="1" applyFill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4" fontId="0" fillId="0" borderId="8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1" fillId="0" borderId="29" xfId="0" applyFont="1" applyBorder="1"/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/>
    </xf>
    <xf numFmtId="0" fontId="1" fillId="0" borderId="30" xfId="0" applyFont="1" applyBorder="1"/>
    <xf numFmtId="0" fontId="0" fillId="0" borderId="2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12" xfId="0" applyFont="1" applyBorder="1"/>
    <xf numFmtId="0" fontId="3" fillId="0" borderId="25" xfId="0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" fillId="0" borderId="3" xfId="0" applyFont="1" applyBorder="1"/>
    <xf numFmtId="0" fontId="2" fillId="5" borderId="25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0" fillId="6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</cellXfs>
  <cellStyles count="8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outlinePr summaryBelow="0" summaryRight="0"/>
  </sheetPr>
  <dimension ref="A1:Z1032"/>
  <sheetViews>
    <sheetView tabSelected="1" zoomScale="125" zoomScaleNormal="125" zoomScalePageLayoutView="125" workbookViewId="0">
      <pane xSplit="2" ySplit="1" topLeftCell="C41" activePane="bottomRight" state="frozen"/>
      <selection pane="topRight" activeCell="C1" sqref="C1"/>
      <selection pane="bottomLeft" activeCell="A2" sqref="A2"/>
      <selection pane="bottomRight" activeCell="D50" sqref="D50"/>
    </sheetView>
  </sheetViews>
  <sheetFormatPr defaultColWidth="14.42578125" defaultRowHeight="15" customHeight="1"/>
  <cols>
    <col min="1" max="2" width="12.7109375" customWidth="1"/>
    <col min="3" max="15" width="15.85546875" customWidth="1"/>
    <col min="16" max="26" width="8.7109375" customWidth="1"/>
  </cols>
  <sheetData>
    <row r="1" spans="1:26" ht="14.25" customHeight="1">
      <c r="A1" s="1"/>
      <c r="B1" s="1"/>
      <c r="C1" s="51">
        <v>1</v>
      </c>
      <c r="D1" s="51">
        <v>2</v>
      </c>
      <c r="E1" s="51">
        <v>3</v>
      </c>
      <c r="F1" s="51">
        <v>4</v>
      </c>
      <c r="G1" s="51">
        <v>5</v>
      </c>
      <c r="H1" s="51">
        <v>6</v>
      </c>
      <c r="I1" s="51">
        <v>7</v>
      </c>
      <c r="J1" s="51">
        <v>8</v>
      </c>
      <c r="K1" s="51">
        <v>9</v>
      </c>
      <c r="L1" s="51">
        <v>10</v>
      </c>
      <c r="M1" s="51">
        <v>11</v>
      </c>
      <c r="N1" s="51">
        <v>12</v>
      </c>
      <c r="O1" s="2" t="s">
        <v>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74" t="s">
        <v>1</v>
      </c>
      <c r="B2" s="75"/>
      <c r="C2" s="3">
        <f>C3+C6+C9+C12+C30+C18+C21+C24+C27+C33+C36+C39+SUM(C42:C44)</f>
        <v>405813</v>
      </c>
      <c r="D2" s="3">
        <f t="shared" ref="D2:N2" si="0">D3+D6+D9+D12+D30+D18+D21+D24+D27+D33+D36+D39+SUM(D42:D44)</f>
        <v>1195992</v>
      </c>
      <c r="E2" s="3">
        <f t="shared" si="0"/>
        <v>1372375</v>
      </c>
      <c r="F2" s="3">
        <f t="shared" si="0"/>
        <v>1400375</v>
      </c>
      <c r="G2" s="3">
        <f t="shared" si="0"/>
        <v>1494184</v>
      </c>
      <c r="H2" s="3">
        <f t="shared" si="0"/>
        <v>1422210</v>
      </c>
      <c r="I2" s="3">
        <f t="shared" si="0"/>
        <v>1640832</v>
      </c>
      <c r="J2" s="3">
        <f t="shared" si="0"/>
        <v>1651031</v>
      </c>
      <c r="K2" s="3">
        <f t="shared" si="0"/>
        <v>1906412</v>
      </c>
      <c r="L2" s="3">
        <f t="shared" si="0"/>
        <v>2069722</v>
      </c>
      <c r="M2" s="3">
        <f t="shared" si="0"/>
        <v>2287505</v>
      </c>
      <c r="N2" s="3">
        <f t="shared" si="0"/>
        <v>2709405</v>
      </c>
      <c r="O2" s="3">
        <f t="shared" ref="O2:O4" si="1">SUM(C2:N2)</f>
        <v>19555856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25" customHeight="1">
      <c r="A3" s="70" t="s">
        <v>26</v>
      </c>
      <c r="B3" s="5" t="s">
        <v>1</v>
      </c>
      <c r="C3" s="6">
        <f t="shared" ref="C3:N3" si="2">C4*C5</f>
        <v>88000</v>
      </c>
      <c r="D3" s="6">
        <f t="shared" si="2"/>
        <v>96000</v>
      </c>
      <c r="E3" s="6">
        <f t="shared" si="2"/>
        <v>104000</v>
      </c>
      <c r="F3" s="6">
        <f t="shared" si="2"/>
        <v>120000</v>
      </c>
      <c r="G3" s="6">
        <f t="shared" si="2"/>
        <v>132000</v>
      </c>
      <c r="H3" s="6">
        <f t="shared" si="2"/>
        <v>120000</v>
      </c>
      <c r="I3" s="6">
        <f t="shared" si="2"/>
        <v>144000</v>
      </c>
      <c r="J3" s="6">
        <f t="shared" si="2"/>
        <v>144000</v>
      </c>
      <c r="K3" s="6">
        <f t="shared" si="2"/>
        <v>168000</v>
      </c>
      <c r="L3" s="6">
        <f t="shared" si="2"/>
        <v>216000</v>
      </c>
      <c r="M3" s="6">
        <f t="shared" si="2"/>
        <v>240000</v>
      </c>
      <c r="N3" s="6">
        <f t="shared" si="2"/>
        <v>312000</v>
      </c>
      <c r="O3" s="7">
        <f t="shared" si="1"/>
        <v>1884000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68"/>
      <c r="B4" s="8" t="s">
        <v>2</v>
      </c>
      <c r="C4" s="9">
        <v>110</v>
      </c>
      <c r="D4" s="9">
        <v>120</v>
      </c>
      <c r="E4" s="9">
        <v>130</v>
      </c>
      <c r="F4" s="9">
        <f>5*30</f>
        <v>150</v>
      </c>
      <c r="G4" s="9">
        <f>5.5*30</f>
        <v>165</v>
      </c>
      <c r="H4" s="9">
        <f>5*30</f>
        <v>150</v>
      </c>
      <c r="I4" s="9">
        <f>6*30</f>
        <v>180</v>
      </c>
      <c r="J4" s="9">
        <f>6*30</f>
        <v>180</v>
      </c>
      <c r="K4" s="9">
        <f>7*30</f>
        <v>210</v>
      </c>
      <c r="L4" s="9">
        <f>9*30</f>
        <v>270</v>
      </c>
      <c r="M4" s="9">
        <f>10*30</f>
        <v>300</v>
      </c>
      <c r="N4" s="9">
        <f>13*30</f>
        <v>390</v>
      </c>
      <c r="O4" s="10">
        <f t="shared" si="1"/>
        <v>2355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69"/>
      <c r="B5" s="11" t="s">
        <v>3</v>
      </c>
      <c r="C5" s="12">
        <v>800</v>
      </c>
      <c r="D5" s="12">
        <v>800</v>
      </c>
      <c r="E5" s="12">
        <v>800</v>
      </c>
      <c r="F5" s="12">
        <v>800</v>
      </c>
      <c r="G5" s="12">
        <v>800</v>
      </c>
      <c r="H5" s="12">
        <v>800</v>
      </c>
      <c r="I5" s="12">
        <v>800</v>
      </c>
      <c r="J5" s="12">
        <v>800</v>
      </c>
      <c r="K5" s="12">
        <v>800</v>
      </c>
      <c r="L5" s="12">
        <v>800</v>
      </c>
      <c r="M5" s="12">
        <v>800</v>
      </c>
      <c r="N5" s="12">
        <v>800</v>
      </c>
      <c r="O5" s="13">
        <f>AVERAGE(C5:N5)</f>
        <v>800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64" t="s">
        <v>27</v>
      </c>
      <c r="B6" s="14" t="s">
        <v>1</v>
      </c>
      <c r="C6" s="15">
        <f t="shared" ref="C6:N6" si="3">C7*C8</f>
        <v>28796</v>
      </c>
      <c r="D6" s="15">
        <f t="shared" si="3"/>
        <v>86388</v>
      </c>
      <c r="E6" s="15">
        <f t="shared" si="3"/>
        <v>93587</v>
      </c>
      <c r="F6" s="15">
        <f t="shared" si="3"/>
        <v>93587</v>
      </c>
      <c r="G6" s="15">
        <f t="shared" si="3"/>
        <v>97186.5</v>
      </c>
      <c r="H6" s="15">
        <f t="shared" si="3"/>
        <v>93587</v>
      </c>
      <c r="I6" s="15">
        <f t="shared" si="3"/>
        <v>100786</v>
      </c>
      <c r="J6" s="15">
        <f t="shared" si="3"/>
        <v>107985</v>
      </c>
      <c r="K6" s="15">
        <f t="shared" si="3"/>
        <v>115184</v>
      </c>
      <c r="L6" s="15">
        <f t="shared" si="3"/>
        <v>115184</v>
      </c>
      <c r="M6" s="15">
        <f t="shared" si="3"/>
        <v>122383</v>
      </c>
      <c r="N6" s="15">
        <f t="shared" si="3"/>
        <v>122383</v>
      </c>
      <c r="O6" s="16">
        <f t="shared" ref="O6:O7" si="4">SUM(C6:N6)</f>
        <v>1177036.5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68"/>
      <c r="B7" s="8" t="s">
        <v>2</v>
      </c>
      <c r="C7" s="9">
        <v>4</v>
      </c>
      <c r="D7" s="9">
        <v>12</v>
      </c>
      <c r="E7" s="9">
        <v>13</v>
      </c>
      <c r="F7" s="9">
        <v>13</v>
      </c>
      <c r="G7" s="9">
        <v>13.5</v>
      </c>
      <c r="H7" s="9">
        <v>13</v>
      </c>
      <c r="I7" s="9">
        <v>14</v>
      </c>
      <c r="J7" s="9">
        <v>15</v>
      </c>
      <c r="K7" s="9">
        <v>16</v>
      </c>
      <c r="L7" s="9">
        <v>16</v>
      </c>
      <c r="M7" s="9">
        <v>17</v>
      </c>
      <c r="N7" s="9">
        <v>17</v>
      </c>
      <c r="O7" s="10">
        <f t="shared" si="4"/>
        <v>163.5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thickBot="1">
      <c r="A8" s="69"/>
      <c r="B8" s="11" t="s">
        <v>3</v>
      </c>
      <c r="C8" s="12">
        <v>7199</v>
      </c>
      <c r="D8" s="12">
        <v>7199</v>
      </c>
      <c r="E8" s="12">
        <v>7199</v>
      </c>
      <c r="F8" s="12">
        <v>7199</v>
      </c>
      <c r="G8" s="12">
        <v>7199</v>
      </c>
      <c r="H8" s="12">
        <v>7199</v>
      </c>
      <c r="I8" s="12">
        <v>7199</v>
      </c>
      <c r="J8" s="12">
        <v>7199</v>
      </c>
      <c r="K8" s="12">
        <v>7199</v>
      </c>
      <c r="L8" s="12">
        <v>7199</v>
      </c>
      <c r="M8" s="12">
        <v>7199</v>
      </c>
      <c r="N8" s="12">
        <v>7199</v>
      </c>
      <c r="O8" s="13">
        <f>AVERAGE(C8:N8)</f>
        <v>7199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64" t="s">
        <v>28</v>
      </c>
      <c r="B9" s="14" t="s">
        <v>1</v>
      </c>
      <c r="C9" s="15">
        <f t="shared" ref="C9:N9" si="5">C10*C11</f>
        <v>53997</v>
      </c>
      <c r="D9" s="15">
        <f t="shared" si="5"/>
        <v>143992</v>
      </c>
      <c r="E9" s="15">
        <f t="shared" si="5"/>
        <v>161991</v>
      </c>
      <c r="F9" s="15">
        <f t="shared" si="5"/>
        <v>161991</v>
      </c>
      <c r="G9" s="15">
        <f t="shared" si="5"/>
        <v>179990</v>
      </c>
      <c r="H9" s="15">
        <f t="shared" si="5"/>
        <v>179990</v>
      </c>
      <c r="I9" s="15">
        <f t="shared" si="5"/>
        <v>197989</v>
      </c>
      <c r="J9" s="15">
        <f t="shared" si="5"/>
        <v>197989</v>
      </c>
      <c r="K9" s="15">
        <f t="shared" si="5"/>
        <v>215988</v>
      </c>
      <c r="L9" s="15">
        <f t="shared" si="5"/>
        <v>215988</v>
      </c>
      <c r="M9" s="15">
        <f t="shared" si="5"/>
        <v>233987</v>
      </c>
      <c r="N9" s="15">
        <f t="shared" si="5"/>
        <v>233987</v>
      </c>
      <c r="O9" s="16">
        <f t="shared" ref="O9:O10" si="6">SUM(C9:N9)</f>
        <v>2177879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68"/>
      <c r="B10" s="8" t="s">
        <v>2</v>
      </c>
      <c r="C10" s="9">
        <v>3</v>
      </c>
      <c r="D10" s="9">
        <v>8</v>
      </c>
      <c r="E10" s="9">
        <v>9</v>
      </c>
      <c r="F10" s="9">
        <v>9</v>
      </c>
      <c r="G10" s="9">
        <v>10</v>
      </c>
      <c r="H10" s="9">
        <v>10</v>
      </c>
      <c r="I10" s="9">
        <v>11</v>
      </c>
      <c r="J10" s="9">
        <v>11</v>
      </c>
      <c r="K10" s="9">
        <v>12</v>
      </c>
      <c r="L10" s="9">
        <v>12</v>
      </c>
      <c r="M10" s="9">
        <v>13</v>
      </c>
      <c r="N10" s="9">
        <v>13</v>
      </c>
      <c r="O10" s="10">
        <f t="shared" si="6"/>
        <v>121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thickBot="1">
      <c r="A11" s="69"/>
      <c r="B11" s="11" t="s">
        <v>3</v>
      </c>
      <c r="C11" s="12">
        <v>17999</v>
      </c>
      <c r="D11" s="12">
        <v>17999</v>
      </c>
      <c r="E11" s="12">
        <v>17999</v>
      </c>
      <c r="F11" s="12">
        <v>17999</v>
      </c>
      <c r="G11" s="12">
        <v>17999</v>
      </c>
      <c r="H11" s="12">
        <v>17999</v>
      </c>
      <c r="I11" s="12">
        <v>17999</v>
      </c>
      <c r="J11" s="12">
        <v>17999</v>
      </c>
      <c r="K11" s="12">
        <v>17999</v>
      </c>
      <c r="L11" s="12">
        <v>17999</v>
      </c>
      <c r="M11" s="12">
        <v>17999</v>
      </c>
      <c r="N11" s="12">
        <v>17999</v>
      </c>
      <c r="O11" s="13">
        <f>AVERAGE(C11:N11)</f>
        <v>17999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64" t="s">
        <v>29</v>
      </c>
      <c r="B12" s="14" t="s">
        <v>1</v>
      </c>
      <c r="C12" s="15">
        <f t="shared" ref="C12:N12" si="7">C13*C14</f>
        <v>119997</v>
      </c>
      <c r="D12" s="15">
        <f t="shared" si="7"/>
        <v>159996</v>
      </c>
      <c r="E12" s="15">
        <f t="shared" si="7"/>
        <v>199995</v>
      </c>
      <c r="F12" s="15">
        <f t="shared" si="7"/>
        <v>199995</v>
      </c>
      <c r="G12" s="15">
        <f t="shared" si="7"/>
        <v>239994</v>
      </c>
      <c r="H12" s="15">
        <f t="shared" si="7"/>
        <v>239994</v>
      </c>
      <c r="I12" s="15">
        <f t="shared" si="7"/>
        <v>279993</v>
      </c>
      <c r="J12" s="15">
        <f t="shared" si="7"/>
        <v>279993</v>
      </c>
      <c r="K12" s="15">
        <f t="shared" si="7"/>
        <v>319992</v>
      </c>
      <c r="L12" s="15">
        <f t="shared" si="7"/>
        <v>319992</v>
      </c>
      <c r="M12" s="15">
        <f t="shared" si="7"/>
        <v>359991</v>
      </c>
      <c r="N12" s="15">
        <f t="shared" si="7"/>
        <v>359991</v>
      </c>
      <c r="O12" s="16">
        <f t="shared" ref="O12:O13" si="8">SUM(C12:N12)</f>
        <v>3079923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68"/>
      <c r="B13" s="8" t="s">
        <v>2</v>
      </c>
      <c r="C13" s="9">
        <v>3</v>
      </c>
      <c r="D13" s="9">
        <v>4</v>
      </c>
      <c r="E13" s="9">
        <v>5</v>
      </c>
      <c r="F13" s="9">
        <v>5</v>
      </c>
      <c r="G13" s="9">
        <v>6</v>
      </c>
      <c r="H13" s="9">
        <v>6</v>
      </c>
      <c r="I13" s="9">
        <v>7</v>
      </c>
      <c r="J13" s="9">
        <v>7</v>
      </c>
      <c r="K13" s="9">
        <v>8</v>
      </c>
      <c r="L13" s="9">
        <v>8</v>
      </c>
      <c r="M13" s="9">
        <v>9</v>
      </c>
      <c r="N13" s="9">
        <v>9</v>
      </c>
      <c r="O13" s="10">
        <f t="shared" si="8"/>
        <v>77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thickBot="1">
      <c r="A14" s="69"/>
      <c r="B14" s="11" t="s">
        <v>3</v>
      </c>
      <c r="C14" s="12">
        <v>39999</v>
      </c>
      <c r="D14" s="12">
        <v>39999</v>
      </c>
      <c r="E14" s="12">
        <v>39999</v>
      </c>
      <c r="F14" s="12">
        <v>39999</v>
      </c>
      <c r="G14" s="12">
        <v>39999</v>
      </c>
      <c r="H14" s="12">
        <v>39999</v>
      </c>
      <c r="I14" s="12">
        <v>39999</v>
      </c>
      <c r="J14" s="12">
        <v>39999</v>
      </c>
      <c r="K14" s="12">
        <v>39999</v>
      </c>
      <c r="L14" s="12">
        <v>39999</v>
      </c>
      <c r="M14" s="12">
        <v>39999</v>
      </c>
      <c r="N14" s="12">
        <v>39999</v>
      </c>
      <c r="O14" s="13">
        <f>AVERAGE(C14:N14)</f>
        <v>39999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77" t="s">
        <v>30</v>
      </c>
      <c r="B15" s="14" t="s">
        <v>1</v>
      </c>
      <c r="C15" s="15">
        <f t="shared" ref="C15:N15" si="9">C16*C17</f>
        <v>59999</v>
      </c>
      <c r="D15" s="15">
        <f t="shared" si="9"/>
        <v>59999</v>
      </c>
      <c r="E15" s="15">
        <f t="shared" si="9"/>
        <v>119998</v>
      </c>
      <c r="F15" s="15">
        <f t="shared" si="9"/>
        <v>119998</v>
      </c>
      <c r="G15" s="15">
        <f t="shared" si="9"/>
        <v>179997</v>
      </c>
      <c r="H15" s="15">
        <f t="shared" si="9"/>
        <v>179997</v>
      </c>
      <c r="I15" s="15">
        <f t="shared" si="9"/>
        <v>239996</v>
      </c>
      <c r="J15" s="15">
        <f t="shared" si="9"/>
        <v>239996</v>
      </c>
      <c r="K15" s="15">
        <f t="shared" si="9"/>
        <v>299995</v>
      </c>
      <c r="L15" s="15">
        <f t="shared" si="9"/>
        <v>299995</v>
      </c>
      <c r="M15" s="15">
        <f t="shared" si="9"/>
        <v>359994</v>
      </c>
      <c r="N15" s="15">
        <f t="shared" si="9"/>
        <v>359994</v>
      </c>
      <c r="O15" s="16">
        <f t="shared" ref="O15:O16" si="10">SUM(C15:N15)</f>
        <v>2519958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78"/>
      <c r="B16" s="8" t="s">
        <v>2</v>
      </c>
      <c r="C16" s="9">
        <v>1</v>
      </c>
      <c r="D16" s="9">
        <v>1</v>
      </c>
      <c r="E16" s="9">
        <v>2</v>
      </c>
      <c r="F16" s="9">
        <v>2</v>
      </c>
      <c r="G16" s="9">
        <v>3</v>
      </c>
      <c r="H16" s="9">
        <v>3</v>
      </c>
      <c r="I16" s="9">
        <v>4</v>
      </c>
      <c r="J16" s="9">
        <v>4</v>
      </c>
      <c r="K16" s="9">
        <v>5</v>
      </c>
      <c r="L16" s="9">
        <v>5</v>
      </c>
      <c r="M16" s="9">
        <v>6</v>
      </c>
      <c r="N16" s="9">
        <v>6</v>
      </c>
      <c r="O16" s="10">
        <f t="shared" si="10"/>
        <v>42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thickBot="1">
      <c r="A17" s="78"/>
      <c r="B17" s="17" t="s">
        <v>3</v>
      </c>
      <c r="C17" s="18">
        <v>59999</v>
      </c>
      <c r="D17" s="18">
        <v>59999</v>
      </c>
      <c r="E17" s="18">
        <v>59999</v>
      </c>
      <c r="F17" s="18">
        <v>59999</v>
      </c>
      <c r="G17" s="18">
        <v>59999</v>
      </c>
      <c r="H17" s="18">
        <v>59999</v>
      </c>
      <c r="I17" s="18">
        <v>59999</v>
      </c>
      <c r="J17" s="18">
        <v>59999</v>
      </c>
      <c r="K17" s="18">
        <v>59999</v>
      </c>
      <c r="L17" s="18">
        <v>59999</v>
      </c>
      <c r="M17" s="18">
        <v>59999</v>
      </c>
      <c r="N17" s="18">
        <v>59999</v>
      </c>
      <c r="O17" s="43">
        <f>AVERAGE(C17:N17)</f>
        <v>59999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71" t="s">
        <v>31</v>
      </c>
      <c r="B18" s="44" t="s">
        <v>1</v>
      </c>
      <c r="C18" s="45">
        <f t="shared" ref="C18:N18" si="11">C19*C20</f>
        <v>0</v>
      </c>
      <c r="D18" s="45">
        <f t="shared" si="11"/>
        <v>0</v>
      </c>
      <c r="E18" s="45">
        <f t="shared" si="11"/>
        <v>0</v>
      </c>
      <c r="F18" s="45">
        <f t="shared" si="11"/>
        <v>0</v>
      </c>
      <c r="G18" s="45">
        <f t="shared" si="11"/>
        <v>0</v>
      </c>
      <c r="H18" s="45">
        <f t="shared" si="11"/>
        <v>0</v>
      </c>
      <c r="I18" s="45">
        <f t="shared" si="11"/>
        <v>0</v>
      </c>
      <c r="J18" s="45">
        <f t="shared" si="11"/>
        <v>0</v>
      </c>
      <c r="K18" s="45">
        <f t="shared" si="11"/>
        <v>0</v>
      </c>
      <c r="L18" s="45">
        <f t="shared" si="11"/>
        <v>0</v>
      </c>
      <c r="M18" s="45">
        <f t="shared" si="11"/>
        <v>0</v>
      </c>
      <c r="N18" s="45">
        <f t="shared" si="11"/>
        <v>299900</v>
      </c>
      <c r="O18" s="46">
        <f t="shared" ref="O18:O19" si="12">SUM(C18:N18)</f>
        <v>299900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72"/>
      <c r="B19" s="8" t="s">
        <v>2</v>
      </c>
      <c r="C19" s="9"/>
      <c r="D19" s="9"/>
      <c r="E19" s="9">
        <v>0</v>
      </c>
      <c r="F19" s="9"/>
      <c r="G19" s="9"/>
      <c r="H19" s="9">
        <v>0</v>
      </c>
      <c r="I19" s="9"/>
      <c r="J19" s="9"/>
      <c r="K19" s="9">
        <v>0</v>
      </c>
      <c r="L19" s="9"/>
      <c r="M19" s="9"/>
      <c r="N19" s="9">
        <v>1</v>
      </c>
      <c r="O19" s="47">
        <f t="shared" si="12"/>
        <v>1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thickBot="1">
      <c r="A20" s="73"/>
      <c r="B20" s="48" t="s">
        <v>3</v>
      </c>
      <c r="C20" s="49">
        <v>299900</v>
      </c>
      <c r="D20" s="49">
        <v>299900</v>
      </c>
      <c r="E20" s="49">
        <v>299900</v>
      </c>
      <c r="F20" s="49">
        <v>299900</v>
      </c>
      <c r="G20" s="49">
        <v>299900</v>
      </c>
      <c r="H20" s="49">
        <v>299900</v>
      </c>
      <c r="I20" s="49">
        <v>299900</v>
      </c>
      <c r="J20" s="49">
        <v>299900</v>
      </c>
      <c r="K20" s="49">
        <v>299900</v>
      </c>
      <c r="L20" s="49">
        <v>299900</v>
      </c>
      <c r="M20" s="49">
        <v>299900</v>
      </c>
      <c r="N20" s="49">
        <v>299900</v>
      </c>
      <c r="O20" s="50">
        <f>AVERAGE(C20:N20)</f>
        <v>299900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70" t="s">
        <v>43</v>
      </c>
      <c r="B21" s="5" t="s">
        <v>1</v>
      </c>
      <c r="C21" s="6">
        <f t="shared" ref="C21:N21" si="13">C22*C23</f>
        <v>78000</v>
      </c>
      <c r="D21" s="6">
        <f t="shared" si="13"/>
        <v>120000</v>
      </c>
      <c r="E21" s="6">
        <f t="shared" si="13"/>
        <v>144000</v>
      </c>
      <c r="F21" s="6">
        <f t="shared" si="13"/>
        <v>156000</v>
      </c>
      <c r="G21" s="6">
        <f t="shared" si="13"/>
        <v>156000</v>
      </c>
      <c r="H21" s="6">
        <f t="shared" si="13"/>
        <v>144000</v>
      </c>
      <c r="I21" s="6">
        <f t="shared" si="13"/>
        <v>192000</v>
      </c>
      <c r="J21" s="6">
        <f t="shared" si="13"/>
        <v>192000</v>
      </c>
      <c r="K21" s="6">
        <f t="shared" si="13"/>
        <v>240000</v>
      </c>
      <c r="L21" s="6">
        <f t="shared" si="13"/>
        <v>288000</v>
      </c>
      <c r="M21" s="6">
        <f t="shared" si="13"/>
        <v>336000</v>
      </c>
      <c r="N21" s="6">
        <f t="shared" si="13"/>
        <v>384000</v>
      </c>
      <c r="O21" s="7">
        <f t="shared" ref="O21:O22" si="14">SUM(C21:N21)</f>
        <v>2430000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68"/>
      <c r="B22" s="8" t="s">
        <v>2</v>
      </c>
      <c r="C22" s="9">
        <v>120</v>
      </c>
      <c r="D22" s="9">
        <f>5*30</f>
        <v>150</v>
      </c>
      <c r="E22" s="9">
        <f>6*30</f>
        <v>180</v>
      </c>
      <c r="F22" s="9">
        <f>6.5*30</f>
        <v>195</v>
      </c>
      <c r="G22" s="9">
        <f>6.5*30</f>
        <v>195</v>
      </c>
      <c r="H22" s="9">
        <f>6*30</f>
        <v>180</v>
      </c>
      <c r="I22" s="9">
        <f>8*30</f>
        <v>240</v>
      </c>
      <c r="J22" s="9">
        <f>8*30</f>
        <v>240</v>
      </c>
      <c r="K22" s="9">
        <f>10*30</f>
        <v>300</v>
      </c>
      <c r="L22" s="9">
        <f>12*30</f>
        <v>360</v>
      </c>
      <c r="M22" s="9">
        <f>14*30</f>
        <v>420</v>
      </c>
      <c r="N22" s="9">
        <f>16*30</f>
        <v>480</v>
      </c>
      <c r="O22" s="10">
        <f t="shared" si="14"/>
        <v>3060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thickBot="1">
      <c r="A23" s="69"/>
      <c r="B23" s="11" t="s">
        <v>3</v>
      </c>
      <c r="C23" s="12">
        <v>650</v>
      </c>
      <c r="D23" s="12">
        <v>800</v>
      </c>
      <c r="E23" s="12">
        <v>800</v>
      </c>
      <c r="F23" s="12">
        <v>800</v>
      </c>
      <c r="G23" s="12">
        <v>800</v>
      </c>
      <c r="H23" s="12">
        <v>800</v>
      </c>
      <c r="I23" s="12">
        <v>800</v>
      </c>
      <c r="J23" s="12">
        <v>800</v>
      </c>
      <c r="K23" s="12">
        <v>800</v>
      </c>
      <c r="L23" s="12">
        <v>800</v>
      </c>
      <c r="M23" s="12">
        <v>800</v>
      </c>
      <c r="N23" s="12">
        <v>800</v>
      </c>
      <c r="O23" s="13">
        <f>AVERAGE(C23:N23)</f>
        <v>787.5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64" t="s">
        <v>44</v>
      </c>
      <c r="B24" s="14" t="s">
        <v>1</v>
      </c>
      <c r="C24" s="15">
        <f t="shared" ref="C24:N24" si="15">C25*C26</f>
        <v>10538</v>
      </c>
      <c r="D24" s="15">
        <f t="shared" si="15"/>
        <v>79035</v>
      </c>
      <c r="E24" s="15">
        <f t="shared" si="15"/>
        <v>84304</v>
      </c>
      <c r="F24" s="15">
        <f t="shared" si="15"/>
        <v>84304</v>
      </c>
      <c r="G24" s="15">
        <f t="shared" si="15"/>
        <v>86938.5</v>
      </c>
      <c r="H24" s="15">
        <f t="shared" si="15"/>
        <v>84304</v>
      </c>
      <c r="I24" s="15">
        <f t="shared" si="15"/>
        <v>89573</v>
      </c>
      <c r="J24" s="15">
        <f t="shared" si="15"/>
        <v>89573</v>
      </c>
      <c r="K24" s="15">
        <f t="shared" si="15"/>
        <v>100111</v>
      </c>
      <c r="L24" s="15">
        <f t="shared" si="15"/>
        <v>100111</v>
      </c>
      <c r="M24" s="15">
        <f t="shared" si="15"/>
        <v>105380</v>
      </c>
      <c r="N24" s="15">
        <f t="shared" si="15"/>
        <v>105380</v>
      </c>
      <c r="O24" s="16">
        <f t="shared" ref="O24:O25" si="16">SUM(C24:N24)</f>
        <v>1019551.5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68"/>
      <c r="B25" s="8" t="s">
        <v>2</v>
      </c>
      <c r="C25" s="9">
        <v>2</v>
      </c>
      <c r="D25" s="9">
        <v>15</v>
      </c>
      <c r="E25" s="9">
        <v>16</v>
      </c>
      <c r="F25" s="9">
        <v>16</v>
      </c>
      <c r="G25" s="9">
        <v>16.5</v>
      </c>
      <c r="H25" s="9">
        <v>16</v>
      </c>
      <c r="I25" s="9">
        <v>17</v>
      </c>
      <c r="J25" s="9">
        <v>17</v>
      </c>
      <c r="K25" s="9">
        <v>19</v>
      </c>
      <c r="L25" s="9">
        <v>19</v>
      </c>
      <c r="M25" s="9">
        <v>20</v>
      </c>
      <c r="N25" s="9">
        <v>20</v>
      </c>
      <c r="O25" s="10">
        <f t="shared" si="16"/>
        <v>193.5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thickBot="1">
      <c r="A26" s="69"/>
      <c r="B26" s="11" t="s">
        <v>3</v>
      </c>
      <c r="C26" s="12">
        <v>5269</v>
      </c>
      <c r="D26" s="12">
        <v>5269</v>
      </c>
      <c r="E26" s="12">
        <v>5269</v>
      </c>
      <c r="F26" s="12">
        <v>5269</v>
      </c>
      <c r="G26" s="12">
        <v>5269</v>
      </c>
      <c r="H26" s="12">
        <v>5269</v>
      </c>
      <c r="I26" s="12">
        <v>5269</v>
      </c>
      <c r="J26" s="12">
        <v>5269</v>
      </c>
      <c r="K26" s="12">
        <v>5269</v>
      </c>
      <c r="L26" s="12">
        <v>5269</v>
      </c>
      <c r="M26" s="12">
        <v>5269</v>
      </c>
      <c r="N26" s="12">
        <v>5269</v>
      </c>
      <c r="O26" s="13">
        <f>AVERAGE(C26:N26)</f>
        <v>5269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64" t="s">
        <v>45</v>
      </c>
      <c r="B27" s="14" t="s">
        <v>1</v>
      </c>
      <c r="C27" s="15">
        <f t="shared" ref="C27:N27" si="17">C28*C29</f>
        <v>17338</v>
      </c>
      <c r="D27" s="15">
        <f t="shared" si="17"/>
        <v>86690</v>
      </c>
      <c r="E27" s="15">
        <f t="shared" si="17"/>
        <v>95359</v>
      </c>
      <c r="F27" s="15">
        <f t="shared" si="17"/>
        <v>95359</v>
      </c>
      <c r="G27" s="15">
        <f t="shared" si="17"/>
        <v>95359</v>
      </c>
      <c r="H27" s="15">
        <f t="shared" si="17"/>
        <v>86690</v>
      </c>
      <c r="I27" s="15">
        <f t="shared" si="17"/>
        <v>95359</v>
      </c>
      <c r="J27" s="15">
        <f t="shared" si="17"/>
        <v>95359</v>
      </c>
      <c r="K27" s="15">
        <f t="shared" si="17"/>
        <v>121366</v>
      </c>
      <c r="L27" s="15">
        <f t="shared" si="17"/>
        <v>121366</v>
      </c>
      <c r="M27" s="15">
        <f t="shared" si="17"/>
        <v>130035</v>
      </c>
      <c r="N27" s="15">
        <f t="shared" si="17"/>
        <v>130035</v>
      </c>
      <c r="O27" s="16">
        <f t="shared" ref="O27:O28" si="18">SUM(C27:N27)</f>
        <v>1170315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68"/>
      <c r="B28" s="8" t="s">
        <v>2</v>
      </c>
      <c r="C28" s="9">
        <v>2</v>
      </c>
      <c r="D28" s="9">
        <v>10</v>
      </c>
      <c r="E28" s="9">
        <v>11</v>
      </c>
      <c r="F28" s="9">
        <v>11</v>
      </c>
      <c r="G28" s="9">
        <v>11</v>
      </c>
      <c r="H28" s="9">
        <v>10</v>
      </c>
      <c r="I28" s="9">
        <v>11</v>
      </c>
      <c r="J28" s="9">
        <v>11</v>
      </c>
      <c r="K28" s="9">
        <v>14</v>
      </c>
      <c r="L28" s="9">
        <v>14</v>
      </c>
      <c r="M28" s="9">
        <v>15</v>
      </c>
      <c r="N28" s="9">
        <v>15</v>
      </c>
      <c r="O28" s="10">
        <f t="shared" si="18"/>
        <v>135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thickBot="1">
      <c r="A29" s="69"/>
      <c r="B29" s="11" t="s">
        <v>3</v>
      </c>
      <c r="C29" s="12">
        <v>8669</v>
      </c>
      <c r="D29" s="12">
        <v>8669</v>
      </c>
      <c r="E29" s="12">
        <v>8669</v>
      </c>
      <c r="F29" s="12">
        <v>8669</v>
      </c>
      <c r="G29" s="12">
        <v>8669</v>
      </c>
      <c r="H29" s="12">
        <v>8669</v>
      </c>
      <c r="I29" s="12">
        <v>8669</v>
      </c>
      <c r="J29" s="12">
        <v>8669</v>
      </c>
      <c r="K29" s="12">
        <v>8669</v>
      </c>
      <c r="L29" s="12">
        <v>8669</v>
      </c>
      <c r="M29" s="12">
        <v>8669</v>
      </c>
      <c r="N29" s="12">
        <v>8669</v>
      </c>
      <c r="O29" s="13">
        <f>AVERAGE(C29:N29)</f>
        <v>8669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64" t="s">
        <v>53</v>
      </c>
      <c r="B30" s="14" t="s">
        <v>1</v>
      </c>
      <c r="C30" s="15">
        <f t="shared" ref="C30:N30" si="19">C31*C32</f>
        <v>0</v>
      </c>
      <c r="D30" s="15">
        <f t="shared" si="19"/>
        <v>339910</v>
      </c>
      <c r="E30" s="15">
        <f t="shared" si="19"/>
        <v>373901</v>
      </c>
      <c r="F30" s="15">
        <f t="shared" si="19"/>
        <v>373901</v>
      </c>
      <c r="G30" s="15">
        <f t="shared" si="19"/>
        <v>373901</v>
      </c>
      <c r="H30" s="15">
        <f t="shared" si="19"/>
        <v>339910</v>
      </c>
      <c r="I30" s="15">
        <f t="shared" si="19"/>
        <v>373901</v>
      </c>
      <c r="J30" s="15">
        <f t="shared" si="19"/>
        <v>373901</v>
      </c>
      <c r="K30" s="15">
        <f t="shared" si="19"/>
        <v>441883</v>
      </c>
      <c r="L30" s="15">
        <f t="shared" si="19"/>
        <v>475874</v>
      </c>
      <c r="M30" s="15">
        <f t="shared" si="19"/>
        <v>509865</v>
      </c>
      <c r="N30" s="15">
        <f t="shared" si="19"/>
        <v>509865</v>
      </c>
      <c r="O30" s="16">
        <f t="shared" ref="O30:O31" si="20">SUM(C30:N30)</f>
        <v>4486812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68"/>
      <c r="B31" s="8" t="s">
        <v>2</v>
      </c>
      <c r="C31" s="9">
        <v>0</v>
      </c>
      <c r="D31" s="9">
        <v>10</v>
      </c>
      <c r="E31" s="9">
        <v>11</v>
      </c>
      <c r="F31" s="9">
        <v>11</v>
      </c>
      <c r="G31" s="9">
        <v>11</v>
      </c>
      <c r="H31" s="9">
        <v>10</v>
      </c>
      <c r="I31" s="9">
        <v>11</v>
      </c>
      <c r="J31" s="9">
        <v>11</v>
      </c>
      <c r="K31" s="9">
        <v>13</v>
      </c>
      <c r="L31" s="9">
        <v>14</v>
      </c>
      <c r="M31" s="9">
        <v>15</v>
      </c>
      <c r="N31" s="9">
        <v>15</v>
      </c>
      <c r="O31" s="10">
        <f t="shared" si="20"/>
        <v>132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thickBot="1">
      <c r="A32" s="69"/>
      <c r="B32" s="11" t="s">
        <v>3</v>
      </c>
      <c r="C32" s="12">
        <v>33991</v>
      </c>
      <c r="D32" s="12">
        <v>33991</v>
      </c>
      <c r="E32" s="12">
        <v>33991</v>
      </c>
      <c r="F32" s="12">
        <v>33991</v>
      </c>
      <c r="G32" s="12">
        <v>33991</v>
      </c>
      <c r="H32" s="12">
        <v>33991</v>
      </c>
      <c r="I32" s="12">
        <v>33991</v>
      </c>
      <c r="J32" s="12">
        <v>33991</v>
      </c>
      <c r="K32" s="12">
        <v>33991</v>
      </c>
      <c r="L32" s="12">
        <v>33991</v>
      </c>
      <c r="M32" s="12">
        <v>33991</v>
      </c>
      <c r="N32" s="12">
        <v>33991</v>
      </c>
      <c r="O32" s="13">
        <f>AVERAGE(C32:N32)</f>
        <v>33991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70" t="s">
        <v>54</v>
      </c>
      <c r="B33" s="5" t="s">
        <v>1</v>
      </c>
      <c r="C33" s="6">
        <f t="shared" ref="C33:N33" si="21">C34*C35</f>
        <v>5397</v>
      </c>
      <c r="D33" s="6">
        <f t="shared" si="21"/>
        <v>10800</v>
      </c>
      <c r="E33" s="6">
        <f t="shared" si="21"/>
        <v>34560</v>
      </c>
      <c r="F33" s="6">
        <f t="shared" si="21"/>
        <v>34560</v>
      </c>
      <c r="G33" s="6">
        <f t="shared" si="21"/>
        <v>35640</v>
      </c>
      <c r="H33" s="6">
        <f t="shared" si="21"/>
        <v>34560</v>
      </c>
      <c r="I33" s="6">
        <f t="shared" si="21"/>
        <v>34560</v>
      </c>
      <c r="J33" s="6">
        <f t="shared" si="21"/>
        <v>34560</v>
      </c>
      <c r="K33" s="6">
        <f t="shared" si="21"/>
        <v>36720</v>
      </c>
      <c r="L33" s="6">
        <f t="shared" si="21"/>
        <v>41040</v>
      </c>
      <c r="M33" s="6">
        <f t="shared" si="21"/>
        <v>43200</v>
      </c>
      <c r="N33" s="6">
        <f t="shared" si="21"/>
        <v>43200</v>
      </c>
      <c r="O33" s="7">
        <f t="shared" ref="O33:O34" si="22">SUM(C33:N33)</f>
        <v>388797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68"/>
      <c r="B34" s="8" t="s">
        <v>2</v>
      </c>
      <c r="C34" s="9">
        <v>3</v>
      </c>
      <c r="D34" s="9">
        <v>5</v>
      </c>
      <c r="E34" s="9">
        <v>16</v>
      </c>
      <c r="F34" s="9">
        <v>16</v>
      </c>
      <c r="G34" s="9">
        <v>16.5</v>
      </c>
      <c r="H34" s="9">
        <v>16</v>
      </c>
      <c r="I34" s="9">
        <v>16</v>
      </c>
      <c r="J34" s="9">
        <v>16</v>
      </c>
      <c r="K34" s="9">
        <v>17</v>
      </c>
      <c r="L34" s="9">
        <v>19</v>
      </c>
      <c r="M34" s="9">
        <v>20</v>
      </c>
      <c r="N34" s="9">
        <v>20</v>
      </c>
      <c r="O34" s="10">
        <f t="shared" si="22"/>
        <v>180.5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thickBot="1">
      <c r="A35" s="69"/>
      <c r="B35" s="11" t="s">
        <v>3</v>
      </c>
      <c r="C35" s="12">
        <v>1799</v>
      </c>
      <c r="D35" s="12">
        <v>2160</v>
      </c>
      <c r="E35" s="12">
        <v>2160</v>
      </c>
      <c r="F35" s="12">
        <v>2160</v>
      </c>
      <c r="G35" s="12">
        <v>2160</v>
      </c>
      <c r="H35" s="12">
        <v>2160</v>
      </c>
      <c r="I35" s="12">
        <v>2160</v>
      </c>
      <c r="J35" s="12">
        <v>2160</v>
      </c>
      <c r="K35" s="12">
        <v>2160</v>
      </c>
      <c r="L35" s="12">
        <v>2160</v>
      </c>
      <c r="M35" s="12">
        <v>2160</v>
      </c>
      <c r="N35" s="12">
        <v>2160</v>
      </c>
      <c r="O35" s="13">
        <f>AVERAGE(C35:N35)</f>
        <v>2129.9166666666665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64" t="s">
        <v>55</v>
      </c>
      <c r="B36" s="14" t="s">
        <v>1</v>
      </c>
      <c r="C36" s="15">
        <f t="shared" ref="C36:N36" si="23">C37*C38</f>
        <v>0</v>
      </c>
      <c r="D36" s="15">
        <f t="shared" si="23"/>
        <v>44982</v>
      </c>
      <c r="E36" s="15">
        <f t="shared" si="23"/>
        <v>52479</v>
      </c>
      <c r="F36" s="15">
        <f t="shared" si="23"/>
        <v>52479</v>
      </c>
      <c r="G36" s="15">
        <f t="shared" si="23"/>
        <v>59976</v>
      </c>
      <c r="H36" s="15">
        <f t="shared" si="23"/>
        <v>59976</v>
      </c>
      <c r="I36" s="15">
        <f t="shared" si="23"/>
        <v>67473</v>
      </c>
      <c r="J36" s="15">
        <f t="shared" si="23"/>
        <v>67473</v>
      </c>
      <c r="K36" s="15">
        <f t="shared" si="23"/>
        <v>74970</v>
      </c>
      <c r="L36" s="15">
        <f t="shared" si="23"/>
        <v>74970</v>
      </c>
      <c r="M36" s="15">
        <f t="shared" si="23"/>
        <v>82467</v>
      </c>
      <c r="N36" s="15">
        <f t="shared" si="23"/>
        <v>82467</v>
      </c>
      <c r="O36" s="16">
        <f t="shared" ref="O36:O37" si="24">SUM(C36:N36)</f>
        <v>719712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68"/>
      <c r="B37" s="8" t="s">
        <v>2</v>
      </c>
      <c r="C37" s="9"/>
      <c r="D37" s="9">
        <v>3</v>
      </c>
      <c r="E37" s="9">
        <v>3.5</v>
      </c>
      <c r="F37" s="9">
        <v>3.5</v>
      </c>
      <c r="G37" s="9">
        <v>4</v>
      </c>
      <c r="H37" s="9">
        <v>4</v>
      </c>
      <c r="I37" s="9">
        <v>4.5</v>
      </c>
      <c r="J37" s="9">
        <v>4.5</v>
      </c>
      <c r="K37" s="9">
        <v>5</v>
      </c>
      <c r="L37" s="9">
        <v>5</v>
      </c>
      <c r="M37" s="9">
        <v>5.5</v>
      </c>
      <c r="N37" s="9">
        <v>5.5</v>
      </c>
      <c r="O37" s="10">
        <f t="shared" si="24"/>
        <v>48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thickBot="1">
      <c r="A38" s="69"/>
      <c r="B38" s="11" t="s">
        <v>3</v>
      </c>
      <c r="C38" s="12">
        <v>5399</v>
      </c>
      <c r="D38" s="12">
        <v>14994</v>
      </c>
      <c r="E38" s="12">
        <v>14994</v>
      </c>
      <c r="F38" s="12">
        <v>14994</v>
      </c>
      <c r="G38" s="12">
        <v>14994</v>
      </c>
      <c r="H38" s="12">
        <v>14994</v>
      </c>
      <c r="I38" s="12">
        <v>14994</v>
      </c>
      <c r="J38" s="12">
        <v>14994</v>
      </c>
      <c r="K38" s="12">
        <v>14994</v>
      </c>
      <c r="L38" s="12">
        <v>14994</v>
      </c>
      <c r="M38" s="12">
        <v>14994</v>
      </c>
      <c r="N38" s="12">
        <v>14994</v>
      </c>
      <c r="O38" s="13">
        <f>AVERAGE(C38:N38)</f>
        <v>14194.416666666666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64" t="s">
        <v>56</v>
      </c>
      <c r="B39" s="14" t="s">
        <v>1</v>
      </c>
      <c r="C39" s="15">
        <f t="shared" ref="C39:N39" si="25">C40*C41</f>
        <v>0</v>
      </c>
      <c r="D39" s="15">
        <f t="shared" si="25"/>
        <v>23999</v>
      </c>
      <c r="E39" s="15">
        <f t="shared" si="25"/>
        <v>23999</v>
      </c>
      <c r="F39" s="15">
        <f t="shared" si="25"/>
        <v>23999</v>
      </c>
      <c r="G39" s="15">
        <f t="shared" si="25"/>
        <v>23999</v>
      </c>
      <c r="H39" s="15">
        <f t="shared" si="25"/>
        <v>23999</v>
      </c>
      <c r="I39" s="15">
        <f t="shared" si="25"/>
        <v>47998</v>
      </c>
      <c r="J39" s="15">
        <f t="shared" si="25"/>
        <v>47998</v>
      </c>
      <c r="K39" s="15">
        <f t="shared" si="25"/>
        <v>47998</v>
      </c>
      <c r="L39" s="15">
        <f t="shared" si="25"/>
        <v>71997</v>
      </c>
      <c r="M39" s="15">
        <f t="shared" si="25"/>
        <v>71997</v>
      </c>
      <c r="N39" s="15">
        <f t="shared" si="25"/>
        <v>71997</v>
      </c>
      <c r="O39" s="16">
        <f t="shared" ref="O39:O40" si="26">SUM(C39:N39)</f>
        <v>479980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68"/>
      <c r="B40" s="8" t="s">
        <v>2</v>
      </c>
      <c r="C40" s="9"/>
      <c r="D40" s="9">
        <v>1</v>
      </c>
      <c r="E40" s="9">
        <v>1</v>
      </c>
      <c r="F40" s="9">
        <v>1</v>
      </c>
      <c r="G40" s="9">
        <v>1</v>
      </c>
      <c r="H40" s="9">
        <v>1</v>
      </c>
      <c r="I40" s="9">
        <v>2</v>
      </c>
      <c r="J40" s="9">
        <v>2</v>
      </c>
      <c r="K40" s="9">
        <v>2</v>
      </c>
      <c r="L40" s="9">
        <v>3</v>
      </c>
      <c r="M40" s="9">
        <v>3</v>
      </c>
      <c r="N40" s="9">
        <v>3</v>
      </c>
      <c r="O40" s="10">
        <f t="shared" si="26"/>
        <v>20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thickBot="1">
      <c r="A41" s="69"/>
      <c r="B41" s="11" t="s">
        <v>3</v>
      </c>
      <c r="C41" s="12">
        <v>10199</v>
      </c>
      <c r="D41" s="12">
        <v>23999</v>
      </c>
      <c r="E41" s="12">
        <v>23999</v>
      </c>
      <c r="F41" s="12">
        <v>23999</v>
      </c>
      <c r="G41" s="12">
        <v>23999</v>
      </c>
      <c r="H41" s="12">
        <v>23999</v>
      </c>
      <c r="I41" s="12">
        <v>23999</v>
      </c>
      <c r="J41" s="12">
        <v>23999</v>
      </c>
      <c r="K41" s="12">
        <v>23999</v>
      </c>
      <c r="L41" s="12">
        <v>23999</v>
      </c>
      <c r="M41" s="12">
        <v>23999</v>
      </c>
      <c r="N41" s="12">
        <v>23999</v>
      </c>
      <c r="O41" s="13">
        <f>AVERAGE(C41:N41)</f>
        <v>22849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9" t="s">
        <v>32</v>
      </c>
      <c r="B42" s="20"/>
      <c r="C42" s="21">
        <f>5*750</f>
        <v>3750</v>
      </c>
      <c r="D42" s="21">
        <v>4200</v>
      </c>
      <c r="E42" s="21">
        <v>4200</v>
      </c>
      <c r="F42" s="21">
        <v>4200</v>
      </c>
      <c r="G42" s="21">
        <v>4200</v>
      </c>
      <c r="H42" s="21">
        <v>4200</v>
      </c>
      <c r="I42" s="21">
        <v>4200</v>
      </c>
      <c r="J42" s="21">
        <v>4200</v>
      </c>
      <c r="K42" s="21">
        <v>4200</v>
      </c>
      <c r="L42" s="21">
        <v>4200</v>
      </c>
      <c r="M42" s="21">
        <v>4200</v>
      </c>
      <c r="N42" s="21">
        <v>4200</v>
      </c>
      <c r="O42" s="16">
        <f t="shared" ref="O42:O44" si="27">SUM(C42:N42)</f>
        <v>49950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22" t="s">
        <v>46</v>
      </c>
      <c r="B43" s="23"/>
      <c r="C43" s="9"/>
      <c r="D43" s="9"/>
      <c r="E43" s="9"/>
      <c r="F43" s="9"/>
      <c r="G43" s="9">
        <v>9000</v>
      </c>
      <c r="H43" s="9">
        <v>11000</v>
      </c>
      <c r="I43" s="9">
        <v>13000</v>
      </c>
      <c r="J43" s="9">
        <v>16000</v>
      </c>
      <c r="K43" s="9">
        <v>20000</v>
      </c>
      <c r="L43" s="9">
        <v>25000</v>
      </c>
      <c r="M43" s="9">
        <v>28000</v>
      </c>
      <c r="N43" s="9">
        <v>30000</v>
      </c>
      <c r="O43" s="10">
        <f t="shared" si="27"/>
        <v>152000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thickBot="1">
      <c r="A44" s="24" t="s">
        <v>47</v>
      </c>
      <c r="B44" s="2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>
        <v>20000</v>
      </c>
      <c r="N44" s="12">
        <v>20000</v>
      </c>
      <c r="O44" s="13">
        <f t="shared" si="27"/>
        <v>40000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56" t="s">
        <v>37</v>
      </c>
      <c r="B45" s="56"/>
      <c r="C45" s="41">
        <v>3</v>
      </c>
      <c r="D45" s="41">
        <v>3</v>
      </c>
      <c r="E45" s="41">
        <v>3</v>
      </c>
      <c r="F45" s="41">
        <v>3</v>
      </c>
      <c r="G45" s="41">
        <v>3</v>
      </c>
      <c r="H45" s="41">
        <v>3</v>
      </c>
      <c r="I45" s="41">
        <v>5</v>
      </c>
      <c r="J45" s="41">
        <v>5</v>
      </c>
      <c r="K45" s="41">
        <v>5</v>
      </c>
      <c r="L45" s="41">
        <v>5</v>
      </c>
      <c r="M45" s="41">
        <v>5</v>
      </c>
      <c r="N45" s="41">
        <v>5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thickBot="1">
      <c r="A46" s="57" t="s">
        <v>4</v>
      </c>
      <c r="B46" s="58"/>
      <c r="C46" s="26">
        <f>SUM(C47:C69)</f>
        <v>931941.94600000011</v>
      </c>
      <c r="D46" s="26">
        <f t="shared" ref="D46:N46" si="28">SUM(D47:D69)</f>
        <v>732393.56400000001</v>
      </c>
      <c r="E46" s="26">
        <f t="shared" si="28"/>
        <v>841821.75</v>
      </c>
      <c r="F46" s="26">
        <f t="shared" si="28"/>
        <v>846397.75</v>
      </c>
      <c r="G46" s="26">
        <f t="shared" si="28"/>
        <v>907066.77800000005</v>
      </c>
      <c r="H46" s="26">
        <f t="shared" si="28"/>
        <v>879032.82000000007</v>
      </c>
      <c r="I46" s="26">
        <f t="shared" si="28"/>
        <v>995506.74400000006</v>
      </c>
      <c r="J46" s="26">
        <f t="shared" si="28"/>
        <v>977125.01199999999</v>
      </c>
      <c r="K46" s="26">
        <f t="shared" si="28"/>
        <v>1134643.9239999999</v>
      </c>
      <c r="L46" s="26">
        <f t="shared" si="28"/>
        <v>1205827.2439999999</v>
      </c>
      <c r="M46" s="26">
        <f t="shared" si="28"/>
        <v>1325492.0600000003</v>
      </c>
      <c r="N46" s="26">
        <f t="shared" si="28"/>
        <v>1530390.8600000003</v>
      </c>
      <c r="O46" s="27">
        <f t="shared" ref="O46:O70" si="29">SUM(C46:N46)</f>
        <v>12307640.452000003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4.25" customHeight="1">
      <c r="A47" s="64" t="s">
        <v>5</v>
      </c>
      <c r="B47" s="14" t="s">
        <v>62</v>
      </c>
      <c r="C47" s="21">
        <f>C45*(10000)</f>
        <v>30000</v>
      </c>
      <c r="D47" s="21">
        <f>D45*12000</f>
        <v>36000</v>
      </c>
      <c r="E47" s="21">
        <f t="shared" ref="E47:H47" si="30">E45*12000</f>
        <v>36000</v>
      </c>
      <c r="F47" s="21">
        <f t="shared" si="30"/>
        <v>36000</v>
      </c>
      <c r="G47" s="21">
        <f t="shared" si="30"/>
        <v>36000</v>
      </c>
      <c r="H47" s="21">
        <f t="shared" si="30"/>
        <v>36000</v>
      </c>
      <c r="I47" s="21"/>
      <c r="J47" s="21"/>
      <c r="K47" s="21"/>
      <c r="L47" s="21"/>
      <c r="M47" s="21"/>
      <c r="N47" s="21"/>
      <c r="O47" s="16">
        <f t="shared" si="29"/>
        <v>210000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65"/>
      <c r="B48" s="59" t="s">
        <v>61</v>
      </c>
      <c r="C48" s="52">
        <f>(C3+C6+C9+C12+C15+C18)*0.3+(C21+C24+C27+C30)*0.4+(C33+C36+C39)*0.2+C42*0.2+C43*0.5</f>
        <v>149416.5</v>
      </c>
      <c r="D48" s="52">
        <f t="shared" ref="D48:N48" si="31">(D3+D6+D9+D12+D15+D18)*0.3+(D21+D24+D27+D30)*0.4+(D33+D36+D39)*0.2+D42*0.2+D43*0.5</f>
        <v>430962.7</v>
      </c>
      <c r="E48" s="52">
        <f t="shared" si="31"/>
        <v>505944.5</v>
      </c>
      <c r="F48" s="52">
        <f t="shared" si="31"/>
        <v>515544.5</v>
      </c>
      <c r="G48" s="52">
        <f t="shared" si="31"/>
        <v>562892.65</v>
      </c>
      <c r="H48" s="52">
        <f t="shared" si="31"/>
        <v>536079</v>
      </c>
      <c r="I48" s="52">
        <f t="shared" si="31"/>
        <v>626508.6</v>
      </c>
      <c r="J48" s="52">
        <f t="shared" si="31"/>
        <v>630168.29999999993</v>
      </c>
      <c r="K48" s="52">
        <f t="shared" si="31"/>
        <v>739869.29999999993</v>
      </c>
      <c r="L48" s="52">
        <f t="shared" si="31"/>
        <v>795229.50000000012</v>
      </c>
      <c r="M48" s="52">
        <f t="shared" si="31"/>
        <v>881791.3</v>
      </c>
      <c r="N48" s="52">
        <f t="shared" si="31"/>
        <v>1013561.3</v>
      </c>
      <c r="O48" s="54">
        <f t="shared" si="29"/>
        <v>7387968.1499999994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65"/>
      <c r="B49" s="60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65"/>
      <c r="B50" s="8" t="s">
        <v>6</v>
      </c>
      <c r="C50" s="9">
        <f>C2*0.06</f>
        <v>24348.78</v>
      </c>
      <c r="D50" s="9">
        <f t="shared" ref="D50:N50" si="32">D2*0.06</f>
        <v>71759.520000000004</v>
      </c>
      <c r="E50" s="9">
        <f t="shared" si="32"/>
        <v>82342.5</v>
      </c>
      <c r="F50" s="9">
        <f t="shared" si="32"/>
        <v>84022.5</v>
      </c>
      <c r="G50" s="9">
        <f t="shared" si="32"/>
        <v>89651.04</v>
      </c>
      <c r="H50" s="9">
        <f t="shared" si="32"/>
        <v>85332.599999999991</v>
      </c>
      <c r="I50" s="9">
        <f t="shared" si="32"/>
        <v>98449.919999999998</v>
      </c>
      <c r="J50" s="9">
        <f t="shared" si="32"/>
        <v>99061.86</v>
      </c>
      <c r="K50" s="9">
        <f t="shared" si="32"/>
        <v>114384.72</v>
      </c>
      <c r="L50" s="9">
        <f t="shared" si="32"/>
        <v>124183.31999999999</v>
      </c>
      <c r="M50" s="9">
        <f t="shared" si="32"/>
        <v>137250.29999999999</v>
      </c>
      <c r="N50" s="9">
        <f t="shared" si="32"/>
        <v>162564.29999999999</v>
      </c>
      <c r="O50" s="10">
        <f t="shared" si="29"/>
        <v>1173351.3599999999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65"/>
      <c r="B51" s="8" t="s">
        <v>7</v>
      </c>
      <c r="C51" s="9">
        <f>80000+20000+10000+2600+4000+12000+2000*2+60000</f>
        <v>192600</v>
      </c>
      <c r="D51" s="9">
        <v>40000</v>
      </c>
      <c r="E51" s="9">
        <v>40000</v>
      </c>
      <c r="F51" s="9">
        <v>40000</v>
      </c>
      <c r="G51" s="9">
        <v>40000</v>
      </c>
      <c r="H51" s="9">
        <v>40000</v>
      </c>
      <c r="I51" s="9">
        <v>40000</v>
      </c>
      <c r="J51" s="9">
        <v>40000</v>
      </c>
      <c r="K51" s="9">
        <v>40000</v>
      </c>
      <c r="L51" s="9">
        <v>40000</v>
      </c>
      <c r="M51" s="9">
        <v>40000</v>
      </c>
      <c r="N51" s="9">
        <v>40000</v>
      </c>
      <c r="O51" s="10">
        <f t="shared" si="29"/>
        <v>632600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65"/>
      <c r="B52" s="8" t="s">
        <v>8</v>
      </c>
      <c r="C52" s="9">
        <v>20000</v>
      </c>
      <c r="D52" s="9">
        <v>20000</v>
      </c>
      <c r="E52" s="9">
        <v>20000</v>
      </c>
      <c r="F52" s="9">
        <v>20000</v>
      </c>
      <c r="G52" s="9">
        <v>20000</v>
      </c>
      <c r="H52" s="9">
        <v>20000</v>
      </c>
      <c r="I52" s="9">
        <v>20000</v>
      </c>
      <c r="J52" s="9">
        <v>20000</v>
      </c>
      <c r="K52" s="9">
        <v>20000</v>
      </c>
      <c r="L52" s="9">
        <v>20000</v>
      </c>
      <c r="M52" s="9">
        <v>20000</v>
      </c>
      <c r="N52" s="9">
        <v>20000</v>
      </c>
      <c r="O52" s="10">
        <f t="shared" si="29"/>
        <v>240000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9.1" customHeight="1">
      <c r="A53" s="65"/>
      <c r="B53" s="40" t="s">
        <v>60</v>
      </c>
      <c r="C53" s="9">
        <v>20000</v>
      </c>
      <c r="D53" s="9">
        <v>5000</v>
      </c>
      <c r="E53" s="9">
        <v>5000</v>
      </c>
      <c r="F53" s="9">
        <v>5000</v>
      </c>
      <c r="G53" s="9">
        <v>5000</v>
      </c>
      <c r="H53" s="9">
        <v>5000</v>
      </c>
      <c r="I53" s="9">
        <v>5000</v>
      </c>
      <c r="J53" s="9">
        <v>5000</v>
      </c>
      <c r="K53" s="9">
        <v>5000</v>
      </c>
      <c r="L53" s="9">
        <v>5000</v>
      </c>
      <c r="M53" s="9">
        <v>5000</v>
      </c>
      <c r="N53" s="9">
        <v>5000</v>
      </c>
      <c r="O53" s="10">
        <f t="shared" si="29"/>
        <v>75000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65"/>
      <c r="B54" s="8" t="s">
        <v>57</v>
      </c>
      <c r="C54" s="9">
        <v>12000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10">
        <f t="shared" si="29"/>
        <v>12000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65"/>
      <c r="B55" s="8" t="s">
        <v>51</v>
      </c>
      <c r="C55" s="9">
        <v>10000</v>
      </c>
      <c r="D55" s="9">
        <v>5000</v>
      </c>
      <c r="E55" s="9">
        <v>5000</v>
      </c>
      <c r="F55" s="9">
        <v>5000</v>
      </c>
      <c r="G55" s="9">
        <v>5000</v>
      </c>
      <c r="H55" s="9">
        <v>5000</v>
      </c>
      <c r="I55" s="9">
        <v>5000</v>
      </c>
      <c r="J55" s="9">
        <v>5000</v>
      </c>
      <c r="K55" s="9">
        <v>5000</v>
      </c>
      <c r="L55" s="9">
        <v>5000</v>
      </c>
      <c r="M55" s="9">
        <v>5000</v>
      </c>
      <c r="N55" s="9">
        <v>5000</v>
      </c>
      <c r="O55" s="10">
        <f t="shared" si="29"/>
        <v>65000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66"/>
      <c r="B56" s="11" t="s">
        <v>58</v>
      </c>
      <c r="C56" s="12">
        <v>15000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3">
        <f t="shared" si="29"/>
        <v>15000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64" t="s">
        <v>9</v>
      </c>
      <c r="B57" s="14" t="s">
        <v>41</v>
      </c>
      <c r="C57" s="21"/>
      <c r="D57" s="21"/>
      <c r="E57" s="21"/>
      <c r="F57" s="21"/>
      <c r="G57" s="21"/>
      <c r="H57" s="21"/>
      <c r="I57" s="21"/>
      <c r="J57" s="21">
        <f t="shared" ref="J57:N57" si="33">J2*0.01</f>
        <v>16510.310000000001</v>
      </c>
      <c r="K57" s="21">
        <f t="shared" si="33"/>
        <v>19064.12</v>
      </c>
      <c r="L57" s="21">
        <f t="shared" si="33"/>
        <v>20697.22</v>
      </c>
      <c r="M57" s="21">
        <f t="shared" si="33"/>
        <v>22875.05</v>
      </c>
      <c r="N57" s="21">
        <f t="shared" si="33"/>
        <v>27094.05</v>
      </c>
      <c r="O57" s="16">
        <f t="shared" si="29"/>
        <v>106240.75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65"/>
      <c r="B58" s="8" t="s">
        <v>10</v>
      </c>
      <c r="C58" s="9"/>
      <c r="D58" s="9"/>
      <c r="E58" s="9"/>
      <c r="F58" s="9"/>
      <c r="G58" s="9"/>
      <c r="H58" s="9"/>
      <c r="I58" s="9">
        <f>H45*10000</f>
        <v>30000</v>
      </c>
      <c r="J58" s="9"/>
      <c r="K58" s="9"/>
      <c r="L58" s="9"/>
      <c r="M58" s="9"/>
      <c r="N58" s="9"/>
      <c r="O58" s="10">
        <f t="shared" si="29"/>
        <v>30000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65"/>
      <c r="B59" s="8" t="s">
        <v>38</v>
      </c>
      <c r="C59" s="9"/>
      <c r="D59" s="9"/>
      <c r="E59" s="9">
        <v>9000</v>
      </c>
      <c r="F59" s="9"/>
      <c r="G59" s="9"/>
      <c r="H59" s="9">
        <v>9000</v>
      </c>
      <c r="I59" s="9"/>
      <c r="J59" s="9"/>
      <c r="K59" s="9">
        <v>9000</v>
      </c>
      <c r="L59" s="9"/>
      <c r="M59" s="9"/>
      <c r="N59" s="9">
        <v>9000</v>
      </c>
      <c r="O59" s="10">
        <f t="shared" si="29"/>
        <v>36000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65"/>
      <c r="B60" s="8" t="s">
        <v>52</v>
      </c>
      <c r="C60" s="9">
        <v>10000</v>
      </c>
      <c r="D60" s="9">
        <v>5000</v>
      </c>
      <c r="E60" s="9">
        <v>5000</v>
      </c>
      <c r="F60" s="9">
        <v>5000</v>
      </c>
      <c r="G60" s="9">
        <v>5000</v>
      </c>
      <c r="H60" s="9">
        <v>5000</v>
      </c>
      <c r="I60" s="9">
        <v>5000</v>
      </c>
      <c r="J60" s="9">
        <v>5000</v>
      </c>
      <c r="K60" s="9">
        <v>5000</v>
      </c>
      <c r="L60" s="9">
        <v>5000</v>
      </c>
      <c r="M60" s="9">
        <v>5000</v>
      </c>
      <c r="N60" s="9">
        <v>5000</v>
      </c>
      <c r="O60" s="10">
        <f t="shared" si="29"/>
        <v>65000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65"/>
      <c r="B61" s="8" t="s">
        <v>36</v>
      </c>
      <c r="C61" s="9">
        <v>10000</v>
      </c>
      <c r="D61" s="9"/>
      <c r="E61" s="9"/>
      <c r="F61" s="9"/>
      <c r="G61" s="9"/>
      <c r="H61" s="9"/>
      <c r="I61" s="9">
        <v>10000</v>
      </c>
      <c r="J61" s="9"/>
      <c r="K61" s="9"/>
      <c r="L61" s="9"/>
      <c r="M61" s="9"/>
      <c r="N61" s="9"/>
      <c r="O61" s="10">
        <f t="shared" si="29"/>
        <v>20000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65"/>
      <c r="B62" s="8" t="s">
        <v>35</v>
      </c>
      <c r="C62" s="9">
        <v>5000</v>
      </c>
      <c r="D62" s="9">
        <v>5000</v>
      </c>
      <c r="E62" s="9">
        <v>5000</v>
      </c>
      <c r="F62" s="9">
        <v>5000</v>
      </c>
      <c r="G62" s="9">
        <v>5000</v>
      </c>
      <c r="H62" s="9">
        <v>5000</v>
      </c>
      <c r="I62" s="9">
        <v>5000</v>
      </c>
      <c r="J62" s="9">
        <v>5000</v>
      </c>
      <c r="K62" s="9">
        <v>5000</v>
      </c>
      <c r="L62" s="9">
        <v>5000</v>
      </c>
      <c r="M62" s="9">
        <v>5000</v>
      </c>
      <c r="N62" s="9">
        <v>5000</v>
      </c>
      <c r="O62" s="10">
        <f t="shared" si="29"/>
        <v>60000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65"/>
      <c r="B63" s="8" t="s">
        <v>33</v>
      </c>
      <c r="C63" s="9">
        <f>C2*0.6*0.02</f>
        <v>4869.7560000000003</v>
      </c>
      <c r="D63" s="9">
        <f t="shared" ref="D63:N63" si="34">D2*0.6*0.02</f>
        <v>14351.903999999999</v>
      </c>
      <c r="E63" s="9">
        <f t="shared" si="34"/>
        <v>16468.5</v>
      </c>
      <c r="F63" s="9">
        <f t="shared" si="34"/>
        <v>16804.5</v>
      </c>
      <c r="G63" s="9">
        <f t="shared" si="34"/>
        <v>17930.208000000002</v>
      </c>
      <c r="H63" s="9">
        <f t="shared" si="34"/>
        <v>17066.52</v>
      </c>
      <c r="I63" s="9">
        <f t="shared" si="34"/>
        <v>19689.984</v>
      </c>
      <c r="J63" s="9">
        <f t="shared" si="34"/>
        <v>19812.371999999999</v>
      </c>
      <c r="K63" s="9">
        <f t="shared" si="34"/>
        <v>22876.944</v>
      </c>
      <c r="L63" s="9">
        <f t="shared" si="34"/>
        <v>24836.664000000001</v>
      </c>
      <c r="M63" s="9">
        <f t="shared" si="34"/>
        <v>27450.06</v>
      </c>
      <c r="N63" s="9">
        <f t="shared" si="34"/>
        <v>32512.86</v>
      </c>
      <c r="O63" s="10">
        <f t="shared" si="29"/>
        <v>234670.272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65"/>
      <c r="B64" s="8" t="s">
        <v>34</v>
      </c>
      <c r="C64" s="9">
        <v>300</v>
      </c>
      <c r="D64" s="9">
        <f>C64*2</f>
        <v>600</v>
      </c>
      <c r="E64" s="9">
        <v>1000</v>
      </c>
      <c r="F64" s="9">
        <v>1000</v>
      </c>
      <c r="G64" s="9">
        <v>1000</v>
      </c>
      <c r="H64" s="9">
        <v>1000</v>
      </c>
      <c r="I64" s="9">
        <v>1000</v>
      </c>
      <c r="J64" s="9">
        <v>1000</v>
      </c>
      <c r="K64" s="9">
        <v>1000</v>
      </c>
      <c r="L64" s="9">
        <v>1000</v>
      </c>
      <c r="M64" s="9">
        <v>1000</v>
      </c>
      <c r="N64" s="9">
        <v>1000</v>
      </c>
      <c r="O64" s="10">
        <f t="shared" si="29"/>
        <v>10900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65"/>
      <c r="B65" s="8" t="s">
        <v>50</v>
      </c>
      <c r="C65" s="9">
        <v>40000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10">
        <f t="shared" si="29"/>
        <v>40000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65"/>
      <c r="B66" s="8" t="s">
        <v>48</v>
      </c>
      <c r="C66" s="9">
        <v>30000</v>
      </c>
      <c r="D66" s="9">
        <v>15000</v>
      </c>
      <c r="E66" s="9">
        <v>15000</v>
      </c>
      <c r="F66" s="9">
        <v>15000</v>
      </c>
      <c r="G66" s="9">
        <v>15000</v>
      </c>
      <c r="H66" s="9">
        <v>15000</v>
      </c>
      <c r="I66" s="9">
        <v>15000</v>
      </c>
      <c r="J66" s="9">
        <v>15000</v>
      </c>
      <c r="K66" s="9">
        <v>15000</v>
      </c>
      <c r="L66" s="9">
        <v>15000</v>
      </c>
      <c r="M66" s="9">
        <v>15000</v>
      </c>
      <c r="N66" s="9">
        <v>15000</v>
      </c>
      <c r="O66" s="10">
        <f t="shared" si="29"/>
        <v>195000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65"/>
      <c r="B67" s="17" t="s">
        <v>49</v>
      </c>
      <c r="C67" s="18">
        <v>300000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0">
        <f t="shared" si="29"/>
        <v>300000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65"/>
      <c r="B68" s="17" t="s">
        <v>59</v>
      </c>
      <c r="C68" s="18">
        <f t="shared" ref="C68" si="35">C2*0.07</f>
        <v>28406.910000000003</v>
      </c>
      <c r="D68" s="18">
        <f>D2*0.07</f>
        <v>83719.44</v>
      </c>
      <c r="E68" s="18">
        <f t="shared" ref="E68:N68" si="36">E2*0.07</f>
        <v>96066.250000000015</v>
      </c>
      <c r="F68" s="18">
        <f t="shared" si="36"/>
        <v>98026.250000000015</v>
      </c>
      <c r="G68" s="18">
        <f t="shared" si="36"/>
        <v>104592.88</v>
      </c>
      <c r="H68" s="18">
        <f t="shared" si="36"/>
        <v>99554.700000000012</v>
      </c>
      <c r="I68" s="18">
        <f t="shared" si="36"/>
        <v>114858.24000000001</v>
      </c>
      <c r="J68" s="18">
        <f t="shared" si="36"/>
        <v>115572.17000000001</v>
      </c>
      <c r="K68" s="18">
        <f t="shared" si="36"/>
        <v>133448.84000000003</v>
      </c>
      <c r="L68" s="18">
        <f t="shared" si="36"/>
        <v>144880.54</v>
      </c>
      <c r="M68" s="18">
        <f t="shared" si="36"/>
        <v>160125.35</v>
      </c>
      <c r="N68" s="18">
        <f t="shared" si="36"/>
        <v>189658.35</v>
      </c>
      <c r="O68" s="10">
        <f t="shared" si="29"/>
        <v>1368909.9200000004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thickBot="1">
      <c r="A69" s="66"/>
      <c r="B69" s="11" t="s">
        <v>42</v>
      </c>
      <c r="C69" s="12">
        <v>30000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3">
        <f t="shared" si="29"/>
        <v>30000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67" t="s">
        <v>11</v>
      </c>
      <c r="B70" s="62"/>
      <c r="C70" s="29">
        <f>IF((C2-C46)&gt;0,(C2-C46)*0.17,0)</f>
        <v>0</v>
      </c>
      <c r="D70" s="29">
        <f>IF((D2-D46)&gt;0,(D2-D46)*0.17,0)</f>
        <v>78811.734120000008</v>
      </c>
      <c r="E70" s="29">
        <f t="shared" ref="E70:N70" si="37">IF((E2-E46)&gt;0,(E2-E46)*0.17,0)</f>
        <v>90194.052500000005</v>
      </c>
      <c r="F70" s="29">
        <f t="shared" si="37"/>
        <v>94176.132500000007</v>
      </c>
      <c r="G70" s="29">
        <f t="shared" si="37"/>
        <v>99809.927739999999</v>
      </c>
      <c r="H70" s="29">
        <f t="shared" si="37"/>
        <v>92340.120599999995</v>
      </c>
      <c r="I70" s="29">
        <f t="shared" si="37"/>
        <v>109705.29351999999</v>
      </c>
      <c r="J70" s="29">
        <f t="shared" si="37"/>
        <v>114564.01796000001</v>
      </c>
      <c r="K70" s="29">
        <f t="shared" si="37"/>
        <v>131200.57292000004</v>
      </c>
      <c r="L70" s="29">
        <f t="shared" si="37"/>
        <v>146862.10852000001</v>
      </c>
      <c r="M70" s="29">
        <f t="shared" si="37"/>
        <v>163542.19979999997</v>
      </c>
      <c r="N70" s="29">
        <f t="shared" si="37"/>
        <v>200432.40379999997</v>
      </c>
      <c r="O70" s="6">
        <f t="shared" si="29"/>
        <v>1321638.5639800001</v>
      </c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76" t="s">
        <v>12</v>
      </c>
      <c r="B72" s="62"/>
      <c r="C72" s="30">
        <f t="shared" ref="C72:N72" si="38">SUM(C73:C82)</f>
        <v>0</v>
      </c>
      <c r="D72" s="30">
        <f t="shared" si="38"/>
        <v>0</v>
      </c>
      <c r="E72" s="30">
        <f t="shared" si="38"/>
        <v>0</v>
      </c>
      <c r="F72" s="30">
        <f t="shared" si="38"/>
        <v>0</v>
      </c>
      <c r="G72" s="30">
        <f t="shared" si="38"/>
        <v>0</v>
      </c>
      <c r="H72" s="30">
        <f t="shared" si="38"/>
        <v>0</v>
      </c>
      <c r="I72" s="30">
        <f t="shared" si="38"/>
        <v>0</v>
      </c>
      <c r="J72" s="30">
        <f t="shared" si="38"/>
        <v>0</v>
      </c>
      <c r="K72" s="30">
        <f t="shared" si="38"/>
        <v>0</v>
      </c>
      <c r="L72" s="30">
        <f t="shared" si="38"/>
        <v>0</v>
      </c>
      <c r="M72" s="30">
        <f t="shared" si="38"/>
        <v>0</v>
      </c>
      <c r="N72" s="30">
        <f t="shared" si="38"/>
        <v>0</v>
      </c>
      <c r="O72" s="30">
        <f t="shared" ref="O72:O82" si="39">SUM(C72:N72)</f>
        <v>0</v>
      </c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4.25" customHeight="1">
      <c r="A73" s="32" t="s">
        <v>13</v>
      </c>
      <c r="B73" s="33" t="s">
        <v>14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34">
        <f t="shared" si="39"/>
        <v>0</v>
      </c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35" t="s">
        <v>15</v>
      </c>
      <c r="B74" s="36" t="s">
        <v>16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34">
        <f t="shared" si="39"/>
        <v>0</v>
      </c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35" t="s">
        <v>15</v>
      </c>
      <c r="B75" s="36" t="s">
        <v>17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34">
        <f t="shared" si="39"/>
        <v>0</v>
      </c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35" t="s">
        <v>15</v>
      </c>
      <c r="B76" s="36" t="s">
        <v>18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34">
        <f t="shared" si="39"/>
        <v>0</v>
      </c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35" t="s">
        <v>13</v>
      </c>
      <c r="B77" s="36" t="s">
        <v>19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34">
        <f t="shared" si="39"/>
        <v>0</v>
      </c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35" t="s">
        <v>13</v>
      </c>
      <c r="B78" s="36" t="s">
        <v>20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34">
        <f t="shared" si="39"/>
        <v>0</v>
      </c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35" t="s">
        <v>15</v>
      </c>
      <c r="B79" s="36" t="s">
        <v>39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34">
        <f t="shared" si="39"/>
        <v>0</v>
      </c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35" t="s">
        <v>15</v>
      </c>
      <c r="B80" s="36" t="s">
        <v>40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34">
        <f t="shared" si="39"/>
        <v>0</v>
      </c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35" t="s">
        <v>13</v>
      </c>
      <c r="B81" s="36" t="s">
        <v>21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34">
        <f t="shared" si="39"/>
        <v>0</v>
      </c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37" t="s">
        <v>13</v>
      </c>
      <c r="B82" s="38" t="s">
        <v>22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34">
        <f t="shared" si="39"/>
        <v>0</v>
      </c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61" t="s">
        <v>23</v>
      </c>
      <c r="B84" s="62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4.25" customHeight="1">
      <c r="A85" s="63" t="s">
        <v>24</v>
      </c>
      <c r="B85" s="62"/>
      <c r="C85" s="34">
        <f>C2-C46-C70</f>
        <v>-526128.94600000011</v>
      </c>
      <c r="D85" s="34">
        <f t="shared" ref="D85:N85" si="40">D2-D46-D70</f>
        <v>384786.70187999995</v>
      </c>
      <c r="E85" s="34">
        <f t="shared" si="40"/>
        <v>440359.19750000001</v>
      </c>
      <c r="F85" s="34">
        <f t="shared" si="40"/>
        <v>459801.11749999999</v>
      </c>
      <c r="G85" s="34">
        <f t="shared" si="40"/>
        <v>487307.29425999994</v>
      </c>
      <c r="H85" s="34">
        <f t="shared" si="40"/>
        <v>450837.05939999991</v>
      </c>
      <c r="I85" s="34">
        <f t="shared" si="40"/>
        <v>535619.96247999999</v>
      </c>
      <c r="J85" s="34">
        <f t="shared" si="40"/>
        <v>559341.97004000004</v>
      </c>
      <c r="K85" s="34">
        <f t="shared" si="40"/>
        <v>640567.50308000005</v>
      </c>
      <c r="L85" s="34">
        <f t="shared" si="40"/>
        <v>717032.64748000004</v>
      </c>
      <c r="M85" s="34">
        <f t="shared" si="40"/>
        <v>798470.74019999977</v>
      </c>
      <c r="N85" s="34">
        <f t="shared" si="40"/>
        <v>978581.73619999969</v>
      </c>
      <c r="O85" s="34">
        <f t="shared" ref="O85:O86" si="41">SUM(C85:N85)</f>
        <v>5926576.9840199985</v>
      </c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63" t="s">
        <v>25</v>
      </c>
      <c r="B86" s="62"/>
      <c r="C86" s="34">
        <f t="shared" ref="C86:N86" si="42">C85+C72</f>
        <v>-526128.94600000011</v>
      </c>
      <c r="D86" s="34">
        <f t="shared" si="42"/>
        <v>384786.70187999995</v>
      </c>
      <c r="E86" s="34">
        <f t="shared" si="42"/>
        <v>440359.19750000001</v>
      </c>
      <c r="F86" s="34">
        <f t="shared" si="42"/>
        <v>459801.11749999999</v>
      </c>
      <c r="G86" s="34">
        <f t="shared" si="42"/>
        <v>487307.29425999994</v>
      </c>
      <c r="H86" s="34">
        <f t="shared" si="42"/>
        <v>450837.05939999991</v>
      </c>
      <c r="I86" s="34">
        <f t="shared" si="42"/>
        <v>535619.96247999999</v>
      </c>
      <c r="J86" s="34">
        <f t="shared" si="42"/>
        <v>559341.97004000004</v>
      </c>
      <c r="K86" s="34">
        <f t="shared" si="42"/>
        <v>640567.50308000005</v>
      </c>
      <c r="L86" s="34">
        <f t="shared" si="42"/>
        <v>717032.64748000004</v>
      </c>
      <c r="M86" s="34">
        <f t="shared" si="42"/>
        <v>798470.74019999977</v>
      </c>
      <c r="N86" s="34">
        <f t="shared" si="42"/>
        <v>978581.73619999969</v>
      </c>
      <c r="O86" s="34">
        <f t="shared" si="41"/>
        <v>5926576.9840199985</v>
      </c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>
        <f>D85*0.7</f>
        <v>269350.69131599995</v>
      </c>
      <c r="E88" s="1">
        <f t="shared" ref="E88:N88" si="43">E85*0.7</f>
        <v>308251.43825000001</v>
      </c>
      <c r="F88" s="1">
        <f t="shared" si="43"/>
        <v>321860.78224999999</v>
      </c>
      <c r="G88" s="79">
        <f t="shared" si="43"/>
        <v>341115.10598199995</v>
      </c>
      <c r="H88" s="1">
        <f>H85*0.3</f>
        <v>135251.11781999996</v>
      </c>
      <c r="I88" s="1">
        <f t="shared" ref="I88:O88" si="44">I85*0.3</f>
        <v>160685.988744</v>
      </c>
      <c r="J88" s="1">
        <f t="shared" si="44"/>
        <v>167802.59101200002</v>
      </c>
      <c r="K88" s="1">
        <f t="shared" si="44"/>
        <v>192170.25092400002</v>
      </c>
      <c r="L88" s="1">
        <f t="shared" si="44"/>
        <v>215109.79424400002</v>
      </c>
      <c r="M88" s="1">
        <f t="shared" si="44"/>
        <v>239541.22205999991</v>
      </c>
      <c r="N88" s="1">
        <f t="shared" si="44"/>
        <v>293574.52085999987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>
        <f>D85*0.3</f>
        <v>115436.01056399998</v>
      </c>
      <c r="E89" s="1">
        <f t="shared" ref="E89:N89" si="45">E85*0.3</f>
        <v>132107.75925</v>
      </c>
      <c r="F89" s="1">
        <f t="shared" si="45"/>
        <v>137940.33525</v>
      </c>
      <c r="G89" s="80">
        <f t="shared" si="45"/>
        <v>146192.18827799999</v>
      </c>
      <c r="H89" s="1">
        <f>H85*0.7</f>
        <v>315585.94157999993</v>
      </c>
      <c r="I89" s="1">
        <f t="shared" ref="I89:O89" si="46">I85*0.7</f>
        <v>374933.97373599996</v>
      </c>
      <c r="J89" s="1">
        <f t="shared" si="46"/>
        <v>391539.379028</v>
      </c>
      <c r="K89" s="1">
        <f t="shared" si="46"/>
        <v>448397.252156</v>
      </c>
      <c r="L89" s="1">
        <f t="shared" si="46"/>
        <v>501922.853236</v>
      </c>
      <c r="M89" s="1">
        <f t="shared" si="46"/>
        <v>558929.51813999983</v>
      </c>
      <c r="N89" s="1">
        <f t="shared" si="46"/>
        <v>685007.21533999976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42">
        <f>O79-N79-M79</f>
        <v>0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4.2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4.2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4.2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4.2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4.2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4.2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4.2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4.2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4.2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4.2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4.2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4.2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4.2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4.2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4.2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4.2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4.2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4.2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4.2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4.2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4.2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4.2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4.2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4.2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4.25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4.25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4.25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4.25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4.25" customHeight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4.25" customHeight="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4.25" customHeight="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14.25" customHeight="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</sheetData>
  <mergeCells count="37">
    <mergeCell ref="A6:A8"/>
    <mergeCell ref="A3:A5"/>
    <mergeCell ref="A18:A20"/>
    <mergeCell ref="A2:B2"/>
    <mergeCell ref="A72:B72"/>
    <mergeCell ref="A12:A14"/>
    <mergeCell ref="A9:A11"/>
    <mergeCell ref="A15:A17"/>
    <mergeCell ref="A21:A23"/>
    <mergeCell ref="A24:A26"/>
    <mergeCell ref="A27:A29"/>
    <mergeCell ref="A33:A35"/>
    <mergeCell ref="A36:A38"/>
    <mergeCell ref="A39:A41"/>
    <mergeCell ref="A30:A32"/>
    <mergeCell ref="A84:B84"/>
    <mergeCell ref="A85:B85"/>
    <mergeCell ref="A86:B86"/>
    <mergeCell ref="A47:A56"/>
    <mergeCell ref="A70:B70"/>
    <mergeCell ref="A57:A69"/>
    <mergeCell ref="C48:C49"/>
    <mergeCell ref="D48:D49"/>
    <mergeCell ref="E48:E49"/>
    <mergeCell ref="A45:B45"/>
    <mergeCell ref="F48:F49"/>
    <mergeCell ref="A46:B46"/>
    <mergeCell ref="B48:B49"/>
    <mergeCell ref="L48:L49"/>
    <mergeCell ref="M48:M49"/>
    <mergeCell ref="N48:N49"/>
    <mergeCell ref="O48:O49"/>
    <mergeCell ref="G48:G49"/>
    <mergeCell ref="H48:H49"/>
    <mergeCell ref="I48:I49"/>
    <mergeCell ref="J48:J49"/>
    <mergeCell ref="K48:K49"/>
  </mergeCells>
  <pageMargins left="0.75" right="0.75" top="1" bottom="1" header="0.5" footer="0.5"/>
  <pageSetup paperSize="9" orientation="portrait" horizontalDpi="4294967292" verticalDpi="4294967292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таня</cp:lastModifiedBy>
  <dcterms:created xsi:type="dcterms:W3CDTF">2018-04-25T16:44:09Z</dcterms:created>
  <dcterms:modified xsi:type="dcterms:W3CDTF">2018-07-20T17:00:26Z</dcterms:modified>
</cp:coreProperties>
</file>