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4"/>
  <workbookPr defaultThemeVersion="124226"/>
  <xr:revisionPtr revIDLastSave="0" documentId="8_{91BE0E11-A275-42CF-A46A-8A32A59BE30D}" xr6:coauthVersionLast="36" xr6:coauthVersionMax="36" xr10:uidLastSave="{00000000-0000-0000-0000-000000000000}"/>
  <bookViews>
    <workbookView xWindow="240" yWindow="255" windowWidth="18195" windowHeight="7110" firstSheet="1" activeTab="3" xr2:uid="{00000000-000D-0000-FFFF-FFFF00000000}"/>
  </bookViews>
  <sheets>
    <sheet name="Перечень план. расх. при открыт" sheetId="1" r:id="rId1"/>
    <sheet name="Перечень ежемес. расх." sheetId="4" r:id="rId2"/>
    <sheet name="Расчет необх. оборотов" sheetId="2" r:id="rId3"/>
    <sheet name="оплата труда" sheetId="5" r:id="rId4"/>
  </sheets>
  <calcPr calcId="179020"/>
</workbook>
</file>

<file path=xl/calcChain.xml><?xml version="1.0" encoding="utf-8"?>
<calcChain xmlns="http://schemas.openxmlformats.org/spreadsheetml/2006/main">
  <c r="G4" i="2" l="1"/>
  <c r="J4" i="2"/>
  <c r="I4" i="2"/>
  <c r="K4" i="2"/>
  <c r="K15" i="2"/>
  <c r="G9" i="5"/>
  <c r="J9" i="5"/>
  <c r="J14" i="5"/>
  <c r="D7" i="4"/>
  <c r="D27" i="4"/>
  <c r="K18" i="2"/>
  <c r="G8" i="2"/>
  <c r="J8" i="2"/>
  <c r="M8" i="2"/>
  <c r="N8" i="2"/>
  <c r="I8" i="2"/>
  <c r="O8" i="2"/>
  <c r="K8" i="2"/>
  <c r="I12" i="2"/>
  <c r="I11" i="2"/>
  <c r="G11" i="2"/>
  <c r="J11" i="2"/>
  <c r="G12" i="2"/>
  <c r="J12" i="2"/>
  <c r="I10" i="2"/>
  <c r="I9" i="2"/>
  <c r="G10" i="2"/>
  <c r="J10" i="2"/>
  <c r="G9" i="2"/>
  <c r="J9" i="2"/>
  <c r="K9" i="5"/>
  <c r="H9" i="5"/>
  <c r="L9" i="5"/>
  <c r="P9" i="5"/>
  <c r="I9" i="5"/>
  <c r="M9" i="5"/>
  <c r="N9" i="5"/>
  <c r="H10" i="5"/>
  <c r="P10" i="5"/>
  <c r="J10" i="5"/>
  <c r="L10" i="5"/>
  <c r="N10" i="5"/>
  <c r="R10" i="5"/>
  <c r="I10" i="5"/>
  <c r="Q10" i="5"/>
  <c r="K10" i="5"/>
  <c r="O10" i="5"/>
  <c r="H11" i="5"/>
  <c r="P11" i="5"/>
  <c r="I11" i="5"/>
  <c r="M11" i="5"/>
  <c r="J11" i="5"/>
  <c r="K11" i="5"/>
  <c r="L11" i="5"/>
  <c r="N11" i="5"/>
  <c r="R11" i="5"/>
  <c r="O11" i="5"/>
  <c r="H12" i="5"/>
  <c r="P12" i="5"/>
  <c r="I12" i="5"/>
  <c r="M12" i="5"/>
  <c r="J12" i="5"/>
  <c r="K12" i="5"/>
  <c r="L12" i="5"/>
  <c r="O12" i="5"/>
  <c r="O9" i="5"/>
  <c r="Q9" i="5"/>
  <c r="S9" i="5"/>
  <c r="M12" i="2"/>
  <c r="N12" i="2"/>
  <c r="O12" i="2"/>
  <c r="K12" i="2"/>
  <c r="K11" i="2"/>
  <c r="M11" i="2"/>
  <c r="N11" i="2"/>
  <c r="O11" i="2"/>
  <c r="M10" i="2"/>
  <c r="N10" i="2"/>
  <c r="O10" i="2"/>
  <c r="K10" i="2"/>
  <c r="M9" i="2"/>
  <c r="N9" i="2"/>
  <c r="K9" i="2"/>
  <c r="R9" i="5"/>
  <c r="N12" i="5"/>
  <c r="R12" i="5"/>
  <c r="Q12" i="5"/>
  <c r="S12" i="5"/>
  <c r="Q11" i="5"/>
  <c r="S11" i="5"/>
  <c r="M10" i="5"/>
  <c r="S10" i="5"/>
  <c r="K7" i="5"/>
  <c r="J7" i="5"/>
  <c r="H8" i="5"/>
  <c r="I8" i="5"/>
  <c r="I7" i="5"/>
  <c r="H7" i="5"/>
  <c r="O9" i="2"/>
  <c r="Q8" i="5"/>
  <c r="Q7" i="5"/>
  <c r="P7" i="5"/>
  <c r="O8" i="5"/>
  <c r="O7" i="5"/>
  <c r="N7" i="5"/>
  <c r="M8" i="5"/>
  <c r="M7" i="5"/>
  <c r="S7" i="5"/>
  <c r="L7" i="5"/>
  <c r="I14" i="5"/>
  <c r="P8" i="5"/>
  <c r="N8" i="5"/>
  <c r="L8" i="5"/>
  <c r="H14" i="5"/>
  <c r="E14" i="5"/>
  <c r="F14" i="5"/>
  <c r="G14" i="5"/>
  <c r="D14" i="5"/>
  <c r="R7" i="5"/>
  <c r="D10" i="4"/>
  <c r="J8" i="5"/>
  <c r="K8" i="5"/>
  <c r="K14" i="5"/>
  <c r="R8" i="5"/>
  <c r="O14" i="5"/>
  <c r="L14" i="5"/>
  <c r="M14" i="5"/>
  <c r="P14" i="5"/>
  <c r="Q14" i="5"/>
  <c r="N14" i="5"/>
  <c r="R14" i="5"/>
  <c r="D9" i="4"/>
  <c r="D8" i="4"/>
  <c r="S8" i="5"/>
  <c r="S14" i="5"/>
  <c r="S18" i="5"/>
  <c r="M4" i="2"/>
  <c r="I5" i="2"/>
  <c r="I6" i="2"/>
  <c r="I7" i="2"/>
  <c r="G5" i="2"/>
  <c r="G6" i="2"/>
  <c r="G7" i="2"/>
  <c r="N4" i="2"/>
  <c r="J7" i="2"/>
  <c r="I15" i="2"/>
  <c r="J5" i="2"/>
  <c r="J6" i="2"/>
  <c r="D26" i="1"/>
  <c r="K7" i="2"/>
  <c r="M7" i="2"/>
  <c r="N7" i="2"/>
  <c r="O7" i="2"/>
  <c r="M6" i="2"/>
  <c r="N6" i="2"/>
  <c r="O6" i="2"/>
  <c r="K6" i="2"/>
  <c r="M5" i="2"/>
  <c r="K5" i="2"/>
  <c r="O4" i="2"/>
  <c r="J15" i="2"/>
  <c r="N5" i="2"/>
  <c r="M13" i="2"/>
  <c r="M15" i="2"/>
  <c r="N15" i="2"/>
  <c r="O15" i="2"/>
  <c r="O5" i="2"/>
  <c r="O13" i="2"/>
  <c r="N13" i="2"/>
  <c r="N19" i="2"/>
</calcChain>
</file>

<file path=xl/sharedStrings.xml><?xml version="1.0" encoding="utf-8"?>
<sst xmlns="http://schemas.openxmlformats.org/spreadsheetml/2006/main" count="183" uniqueCount="120">
  <si>
    <t xml:space="preserve">Перечень планируемых расходов при открытии оргиницации </t>
  </si>
  <si>
    <t>№ п/п</t>
  </si>
  <si>
    <t>Статьи затрат</t>
  </si>
  <si>
    <t>Примерные суммы</t>
  </si>
  <si>
    <t>Примечание</t>
  </si>
  <si>
    <t>Счет отнесения</t>
  </si>
  <si>
    <t>I</t>
  </si>
  <si>
    <t>II</t>
  </si>
  <si>
    <t>III</t>
  </si>
  <si>
    <t>IV</t>
  </si>
  <si>
    <t>V</t>
  </si>
  <si>
    <t>затраты на покупку образцов и шпонников для замерщиков</t>
  </si>
  <si>
    <t>бумажные каталоги, шпонники, выставочные стенды и образцы полотен</t>
  </si>
  <si>
    <t>затраты на покупку электроники</t>
  </si>
  <si>
    <t>затраты на покупку 6 моноблоков, лазерного МФУ 1-2 штуки, телефонов 6 штук, планшетов 6, рабочие мобильники с ват сапом 5 штук, вай фай роутер, примерные</t>
  </si>
  <si>
    <t>Аренда офиса</t>
  </si>
  <si>
    <t>плата за первый и последний месяц</t>
  </si>
  <si>
    <t>столы и стулья для офиса, тумбы, кресла</t>
  </si>
  <si>
    <t>из расчета что офис будет пустой и придется полностью покупать мебель</t>
  </si>
  <si>
    <t>командировочные расходы</t>
  </si>
  <si>
    <t>такси, найм машины при необходимости</t>
  </si>
  <si>
    <t>открытия ООО</t>
  </si>
  <si>
    <t>приблизительно</t>
  </si>
  <si>
    <t>касса+расчетный счет в банке</t>
  </si>
  <si>
    <t>создание сайта</t>
  </si>
  <si>
    <t>в расчете из среднего планируемого</t>
  </si>
  <si>
    <t>покупка 1С на год</t>
  </si>
  <si>
    <t>приблизительно (2500-3500 в месяц)</t>
  </si>
  <si>
    <t>crm система</t>
  </si>
  <si>
    <t>приблизительно на 1 год</t>
  </si>
  <si>
    <t>рекламная продукция (печать, визитки-листовки, сертификаты, вывески, лотерееи)</t>
  </si>
  <si>
    <t>приблизительно (зависит от цен типографии)</t>
  </si>
  <si>
    <t>Концелярия + сопут. Услуги и расходники</t>
  </si>
  <si>
    <t>приблизительно, в расчете не месяц (бумага, картриджи, штампы, почта и пр., питьевая вода)</t>
  </si>
  <si>
    <t>сервер, удаленка</t>
  </si>
  <si>
    <t>приблизительно, зависит от тарифов и пр.</t>
  </si>
  <si>
    <t>безопасность (камеры 2-3 штуки)</t>
  </si>
  <si>
    <t>покупка и настройка камер</t>
  </si>
  <si>
    <t>услуги айтишника и полная подготовка офиса</t>
  </si>
  <si>
    <t>сейф</t>
  </si>
  <si>
    <t xml:space="preserve">Непредвиденные расходы </t>
  </si>
  <si>
    <t>Итого</t>
  </si>
  <si>
    <t xml:space="preserve">Перечень ежемесячных расходов на </t>
  </si>
  <si>
    <t>Оплата труда (оклад)</t>
  </si>
  <si>
    <t>из расчета в среднем по 20 000,00 руб. на одного сотрудника, при расчете на 6х мантажников-установщиков и замерщиков, 4-х менеджеров + 1-н приходящий бухгалтер (50 000,00) + 1-н консультирующий юрист + 1-н управленец (150 000,00 руб.)</t>
  </si>
  <si>
    <t>Оплата труда (%)</t>
  </si>
  <si>
    <t>не обязательно, в размере 40% от оклада, т.е. 8 000,00 руб. на человека (на 4-хмантажников-установщиков)</t>
  </si>
  <si>
    <t>Начисления ЕСН</t>
  </si>
  <si>
    <t>стандартные отчисления в 30% с ФОТ</t>
  </si>
  <si>
    <t>Подоходный налог</t>
  </si>
  <si>
    <t>стандартные отчисления в 13% с ФОТ</t>
  </si>
  <si>
    <t>Резерв на отпуска</t>
  </si>
  <si>
    <t>стандартные резервы в размере приблизительно 10,56% с ФОТ, план отпусков + налогов с них</t>
  </si>
  <si>
    <t>Найм машины с водителем, включая ГСМ</t>
  </si>
  <si>
    <t>приблизительно, зависит от количества заказов в месяц, при необходимости</t>
  </si>
  <si>
    <t>Реклама + сайт, поддержка</t>
  </si>
  <si>
    <t>Коммунальные расходы</t>
  </si>
  <si>
    <t>освещение, отапление, водоснабжение</t>
  </si>
  <si>
    <t>не регулярные (на мебель, оборудование), приблизительно, возможно больше</t>
  </si>
  <si>
    <t>Телефония</t>
  </si>
  <si>
    <t>Сотовая связь (для 6-х выездных сотрудников)</t>
  </si>
  <si>
    <t>Интернет</t>
  </si>
  <si>
    <t>Програмное обеспечение</t>
  </si>
  <si>
    <t>Лизензии</t>
  </si>
  <si>
    <t>приблизительно (на 1с, защиту, крипты, файнридеры и пр.), скорее будет меньше</t>
  </si>
  <si>
    <t>Представительские и командировочные расходы</t>
  </si>
  <si>
    <t>приблизительно, в среднем, от месяца в месяц будет разниться</t>
  </si>
  <si>
    <t>Возможные потери</t>
  </si>
  <si>
    <t>закладываемый резерв</t>
  </si>
  <si>
    <t>затраты на зп завышенны, сокращаются путем не оформления сотрудников в штат</t>
  </si>
  <si>
    <t>Наименование</t>
  </si>
  <si>
    <t>Вид</t>
  </si>
  <si>
    <t>Стоимость закупки (руб.)</t>
  </si>
  <si>
    <t>Наценка при реализации продукции (%)</t>
  </si>
  <si>
    <t>Стоимость реализации (руб.)</t>
  </si>
  <si>
    <t>Примерное кол-во реализаций в период за месяц (шт.)</t>
  </si>
  <si>
    <t>Общая стоимость закупки за месяц (необходимый оборотный капитал), (руб).</t>
  </si>
  <si>
    <t>Общая стоимость выручки за месяц от реализации (руб.)</t>
  </si>
  <si>
    <t>Маржинальная прибыль от деятельности за месяц, без учета расходов на оплату труда рабочего персонала (руб.)</t>
  </si>
  <si>
    <t>VI</t>
  </si>
  <si>
    <t>VII</t>
  </si>
  <si>
    <t>VIII</t>
  </si>
  <si>
    <t>IX</t>
  </si>
  <si>
    <t>X</t>
  </si>
  <si>
    <t>дверь 1</t>
  </si>
  <si>
    <t>межкомнатная</t>
  </si>
  <si>
    <t>дверь 2</t>
  </si>
  <si>
    <t>дверь 3</t>
  </si>
  <si>
    <t>дверь 4</t>
  </si>
  <si>
    <t>дверь 5</t>
  </si>
  <si>
    <t>входная</t>
  </si>
  <si>
    <t>фурнитура 1</t>
  </si>
  <si>
    <t>фурнитура комн.</t>
  </si>
  <si>
    <t>фурнитура 2</t>
  </si>
  <si>
    <t>фурнитура вход.</t>
  </si>
  <si>
    <t>погонаж 1</t>
  </si>
  <si>
    <t>погонаж</t>
  </si>
  <si>
    <t>погонаж 2</t>
  </si>
  <si>
    <t>примерная прибыль на старте компании из расчета продажи 210 полотен в комплекте, при увелечении продаж вырастит и прибыль, примерно 7 дверей в комплекте нужно продать в день (2-3 договоров)</t>
  </si>
  <si>
    <t>должность</t>
  </si>
  <si>
    <t>Кол-во сотрудников</t>
  </si>
  <si>
    <t>Оклад</t>
  </si>
  <si>
    <t>Проценты</t>
  </si>
  <si>
    <t>Расходы на оклады</t>
  </si>
  <si>
    <t>Расходы на надбавки</t>
  </si>
  <si>
    <t>Социальные выплаты</t>
  </si>
  <si>
    <t>Налог с ФОТ</t>
  </si>
  <si>
    <t>Итого расходы на оплату труда</t>
  </si>
  <si>
    <t>планируемое</t>
  </si>
  <si>
    <t>возможное</t>
  </si>
  <si>
    <t>XI</t>
  </si>
  <si>
    <t>XII</t>
  </si>
  <si>
    <t>XIII</t>
  </si>
  <si>
    <t>XIV</t>
  </si>
  <si>
    <t>Управляющий менеджер</t>
  </si>
  <si>
    <t>Замершик</t>
  </si>
  <si>
    <t>Мантажник-установщик</t>
  </si>
  <si>
    <t>Менеджер</t>
  </si>
  <si>
    <t>Бухгалтер</t>
  </si>
  <si>
    <t>Юрист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</si>
</sst>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#,##0_ ;[Red]\-#,##0\ "/>
  </numFmts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10" fontId="0" fillId="0" borderId="1" xfId="0" applyNumberFormat="1" applyBorder="1" applyAlignment="1">
      <alignment horizontal="center"/>
    </xf>
    <xf numFmtId="10" fontId="0" fillId="0" borderId="0" xfId="0" applyNumberFormat="1" applyAlignment="1">
      <alignment horizontal="center"/>
    </xf>
    <xf numFmtId="164" fontId="1" fillId="0" borderId="1" xfId="0" applyNumberFormat="1" applyFont="1" applyBorder="1"/>
    <xf numFmtId="10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2" fillId="0" borderId="1" xfId="0" applyNumberFormat="1" applyFont="1" applyBorder="1" applyAlignment="1">
      <alignment horizontal="center"/>
    </xf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/>
    <xf numFmtId="164" fontId="2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49" fontId="0" fillId="0" borderId="1" xfId="0" applyNumberFormat="1" applyBorder="1" applyAlignment="1">
      <alignment vertical="top" wrapText="1"/>
    </xf>
    <xf numFmtId="164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49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49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/>
    </xf>
    <xf numFmtId="0" fontId="0" fillId="0" borderId="1" xfId="0" applyBorder="1" applyAlignment="1">
      <alignment horizontal="left"/>
    </xf>
    <xf numFmtId="164" fontId="1" fillId="2" borderId="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/>
    <xf numFmtId="164" fontId="1" fillId="0" borderId="0" xfId="0" applyNumberFormat="1" applyFont="1" applyAlignment="1">
      <alignment horizontal="center" wrapText="1"/>
    </xf>
    <xf numFmtId="164" fontId="0" fillId="0" borderId="2" xfId="0" applyNumberFormat="1" applyBorder="1"/>
    <xf numFmtId="164" fontId="0" fillId="0" borderId="6" xfId="0" applyNumberFormat="1" applyBorder="1"/>
    <xf numFmtId="164" fontId="0" fillId="0" borderId="3" xfId="0" applyNumberFormat="1" applyBorder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CC"/>
      <color rgb="FFFFE1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6"/>
  <sheetViews>
    <sheetView workbookViewId="0" xr3:uid="{AEA406A1-0E4B-5B11-9CD5-51D6E497D94C}">
      <selection activeCell="G21" sqref="G21"/>
    </sheetView>
  </sheetViews>
  <sheetFormatPr defaultRowHeight="15"/>
  <cols>
    <col min="1" max="1" width="1.85546875" style="37" customWidth="1"/>
    <col min="2" max="2" width="6.85546875" style="38" customWidth="1"/>
    <col min="3" max="3" width="39.7109375" style="47" customWidth="1"/>
    <col min="4" max="4" width="16.7109375" style="48" customWidth="1"/>
    <col min="5" max="5" width="95.28515625" style="47" customWidth="1"/>
    <col min="6" max="6" width="14.28515625" style="38" customWidth="1"/>
    <col min="7" max="16384" width="9.140625" style="37"/>
  </cols>
  <sheetData>
    <row r="2" spans="2:6" ht="18.75">
      <c r="C2" s="58" t="s">
        <v>0</v>
      </c>
      <c r="D2" s="58"/>
      <c r="E2" s="58"/>
    </row>
    <row r="4" spans="2:6" s="42" customFormat="1" ht="37.5">
      <c r="B4" s="39" t="s">
        <v>1</v>
      </c>
      <c r="C4" s="40" t="s">
        <v>2</v>
      </c>
      <c r="D4" s="41" t="s">
        <v>3</v>
      </c>
      <c r="E4" s="40" t="s">
        <v>4</v>
      </c>
      <c r="F4" s="39" t="s">
        <v>5</v>
      </c>
    </row>
    <row r="5" spans="2:6">
      <c r="B5" s="34" t="s">
        <v>6</v>
      </c>
      <c r="C5" s="43" t="s">
        <v>7</v>
      </c>
      <c r="D5" s="44" t="s">
        <v>8</v>
      </c>
      <c r="E5" s="43" t="s">
        <v>9</v>
      </c>
      <c r="F5" s="34" t="s">
        <v>10</v>
      </c>
    </row>
    <row r="6" spans="2:6" ht="30">
      <c r="B6" s="34">
        <v>1</v>
      </c>
      <c r="C6" s="35" t="s">
        <v>11</v>
      </c>
      <c r="D6" s="36">
        <v>200000</v>
      </c>
      <c r="E6" s="35" t="s">
        <v>12</v>
      </c>
      <c r="F6" s="34">
        <v>44</v>
      </c>
    </row>
    <row r="7" spans="2:6" ht="30">
      <c r="B7" s="34">
        <v>2</v>
      </c>
      <c r="C7" s="35" t="s">
        <v>13</v>
      </c>
      <c r="D7" s="36">
        <v>250000</v>
      </c>
      <c r="E7" s="35" t="s">
        <v>14</v>
      </c>
      <c r="F7" s="34">
        <v>44</v>
      </c>
    </row>
    <row r="8" spans="2:6">
      <c r="B8" s="34">
        <v>3</v>
      </c>
      <c r="C8" s="35" t="s">
        <v>15</v>
      </c>
      <c r="D8" s="36">
        <v>100000</v>
      </c>
      <c r="E8" s="35" t="s">
        <v>16</v>
      </c>
      <c r="F8" s="34">
        <v>68</v>
      </c>
    </row>
    <row r="9" spans="2:6">
      <c r="B9" s="34">
        <v>4</v>
      </c>
      <c r="C9" s="35" t="s">
        <v>17</v>
      </c>
      <c r="D9" s="36">
        <v>150000</v>
      </c>
      <c r="E9" s="35" t="s">
        <v>18</v>
      </c>
      <c r="F9" s="34">
        <v>96</v>
      </c>
    </row>
    <row r="10" spans="2:6">
      <c r="B10" s="34">
        <v>5</v>
      </c>
      <c r="C10" s="35" t="s">
        <v>19</v>
      </c>
      <c r="D10" s="36">
        <v>20000</v>
      </c>
      <c r="E10" s="35" t="s">
        <v>20</v>
      </c>
      <c r="F10" s="34">
        <v>44</v>
      </c>
    </row>
    <row r="11" spans="2:6">
      <c r="B11" s="34">
        <v>6</v>
      </c>
      <c r="C11" s="35" t="s">
        <v>21</v>
      </c>
      <c r="D11" s="36">
        <v>30000</v>
      </c>
      <c r="E11" s="35" t="s">
        <v>22</v>
      </c>
      <c r="F11" s="34">
        <v>26</v>
      </c>
    </row>
    <row r="12" spans="2:6">
      <c r="B12" s="34">
        <v>7</v>
      </c>
      <c r="C12" s="35" t="s">
        <v>23</v>
      </c>
      <c r="D12" s="36">
        <v>60000</v>
      </c>
      <c r="E12" s="35" t="s">
        <v>22</v>
      </c>
      <c r="F12" s="34">
        <v>44</v>
      </c>
    </row>
    <row r="13" spans="2:6">
      <c r="B13" s="34">
        <v>8</v>
      </c>
      <c r="C13" s="35" t="s">
        <v>24</v>
      </c>
      <c r="D13" s="36">
        <v>100000</v>
      </c>
      <c r="E13" s="35" t="s">
        <v>25</v>
      </c>
      <c r="F13" s="34">
        <v>44</v>
      </c>
    </row>
    <row r="14" spans="2:6">
      <c r="B14" s="34">
        <v>9</v>
      </c>
      <c r="C14" s="35" t="s">
        <v>26</v>
      </c>
      <c r="D14" s="36">
        <v>30000</v>
      </c>
      <c r="E14" s="35" t="s">
        <v>27</v>
      </c>
      <c r="F14" s="34">
        <v>26</v>
      </c>
    </row>
    <row r="15" spans="2:6">
      <c r="B15" s="34">
        <v>10</v>
      </c>
      <c r="C15" s="35" t="s">
        <v>28</v>
      </c>
      <c r="D15" s="36">
        <v>30000</v>
      </c>
      <c r="E15" s="35" t="s">
        <v>29</v>
      </c>
      <c r="F15" s="34">
        <v>44</v>
      </c>
    </row>
    <row r="16" spans="2:6" ht="45">
      <c r="B16" s="34">
        <v>11</v>
      </c>
      <c r="C16" s="35" t="s">
        <v>30</v>
      </c>
      <c r="D16" s="36">
        <v>50000</v>
      </c>
      <c r="E16" s="35" t="s">
        <v>31</v>
      </c>
      <c r="F16" s="34">
        <v>26</v>
      </c>
    </row>
    <row r="17" spans="2:6">
      <c r="B17" s="34">
        <v>12</v>
      </c>
      <c r="C17" s="35" t="s">
        <v>32</v>
      </c>
      <c r="D17" s="36">
        <v>20000</v>
      </c>
      <c r="E17" s="35" t="s">
        <v>33</v>
      </c>
      <c r="F17" s="34">
        <v>26</v>
      </c>
    </row>
    <row r="18" spans="2:6">
      <c r="B18" s="34">
        <v>13</v>
      </c>
      <c r="C18" s="35" t="s">
        <v>34</v>
      </c>
      <c r="D18" s="36">
        <v>100000</v>
      </c>
      <c r="E18" s="35" t="s">
        <v>35</v>
      </c>
      <c r="F18" s="34">
        <v>26</v>
      </c>
    </row>
    <row r="19" spans="2:6">
      <c r="B19" s="34">
        <v>14</v>
      </c>
      <c r="C19" s="35" t="s">
        <v>36</v>
      </c>
      <c r="D19" s="36">
        <v>30000</v>
      </c>
      <c r="E19" s="35" t="s">
        <v>37</v>
      </c>
      <c r="F19" s="34">
        <v>44</v>
      </c>
    </row>
    <row r="20" spans="2:6" ht="30">
      <c r="B20" s="34">
        <v>15</v>
      </c>
      <c r="C20" s="35" t="s">
        <v>38</v>
      </c>
      <c r="D20" s="36">
        <v>70000</v>
      </c>
      <c r="E20" s="35" t="s">
        <v>35</v>
      </c>
      <c r="F20" s="34">
        <v>26</v>
      </c>
    </row>
    <row r="21" spans="2:6">
      <c r="B21" s="34">
        <v>16</v>
      </c>
      <c r="C21" s="35" t="s">
        <v>39</v>
      </c>
      <c r="D21" s="36">
        <v>50000</v>
      </c>
      <c r="E21" s="35" t="s">
        <v>22</v>
      </c>
      <c r="F21" s="34">
        <v>44</v>
      </c>
    </row>
    <row r="22" spans="2:6">
      <c r="B22" s="34">
        <v>17</v>
      </c>
      <c r="C22" s="35" t="s">
        <v>40</v>
      </c>
      <c r="D22" s="36">
        <v>200000</v>
      </c>
      <c r="E22" s="35"/>
      <c r="F22" s="34">
        <v>26</v>
      </c>
    </row>
    <row r="23" spans="2:6">
      <c r="B23" s="34">
        <v>18</v>
      </c>
      <c r="C23" s="35"/>
      <c r="D23" s="36"/>
      <c r="E23" s="35"/>
      <c r="F23" s="34"/>
    </row>
    <row r="24" spans="2:6">
      <c r="B24" s="34">
        <v>19</v>
      </c>
      <c r="C24" s="35"/>
      <c r="D24" s="36"/>
      <c r="E24" s="35"/>
      <c r="F24" s="34"/>
    </row>
    <row r="25" spans="2:6">
      <c r="B25" s="34">
        <v>20</v>
      </c>
      <c r="C25" s="35"/>
      <c r="D25" s="36"/>
      <c r="E25" s="35"/>
      <c r="F25" s="34"/>
    </row>
    <row r="26" spans="2:6" ht="18.75">
      <c r="B26" s="56" t="s">
        <v>41</v>
      </c>
      <c r="C26" s="57"/>
      <c r="D26" s="45">
        <f>SUM(D6:D25)</f>
        <v>1490000</v>
      </c>
      <c r="E26" s="35"/>
      <c r="F26" s="46"/>
    </row>
  </sheetData>
  <mergeCells count="2">
    <mergeCell ref="B26:C26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topLeftCell="A4" workbookViewId="0" xr3:uid="{958C4451-9541-5A59-BF78-D2F731DF1C81}">
      <selection activeCell="C24" sqref="C24"/>
    </sheetView>
  </sheetViews>
  <sheetFormatPr defaultRowHeight="15"/>
  <cols>
    <col min="1" max="1" width="1.85546875" customWidth="1"/>
    <col min="2" max="2" width="6.85546875" style="38" customWidth="1"/>
    <col min="3" max="3" width="42" style="8" customWidth="1"/>
    <col min="4" max="4" width="16.7109375" style="48" customWidth="1"/>
    <col min="5" max="5" width="93.5703125" style="8" customWidth="1"/>
    <col min="6" max="6" width="14.28515625" style="38" customWidth="1"/>
  </cols>
  <sheetData>
    <row r="2" spans="2:6" ht="18.75">
      <c r="C2" s="59" t="s">
        <v>42</v>
      </c>
      <c r="D2" s="59"/>
      <c r="E2" s="59"/>
    </row>
    <row r="4" spans="2:6" s="14" customFormat="1" ht="37.5">
      <c r="B4" s="39" t="s">
        <v>1</v>
      </c>
      <c r="C4" s="5" t="s">
        <v>2</v>
      </c>
      <c r="D4" s="41" t="s">
        <v>3</v>
      </c>
      <c r="E4" s="5" t="s">
        <v>4</v>
      </c>
      <c r="F4" s="39" t="s">
        <v>5</v>
      </c>
    </row>
    <row r="5" spans="2:6">
      <c r="B5" s="34" t="s">
        <v>6</v>
      </c>
      <c r="C5" s="6" t="s">
        <v>7</v>
      </c>
      <c r="D5" s="44" t="s">
        <v>8</v>
      </c>
      <c r="E5" s="6" t="s">
        <v>9</v>
      </c>
      <c r="F5" s="34" t="s">
        <v>10</v>
      </c>
    </row>
    <row r="6" spans="2:6" ht="45">
      <c r="B6" s="34">
        <v>1</v>
      </c>
      <c r="C6" s="7" t="s">
        <v>43</v>
      </c>
      <c r="D6" s="36">
        <v>500000</v>
      </c>
      <c r="E6" s="35" t="s">
        <v>44</v>
      </c>
      <c r="F6" s="34">
        <v>44</v>
      </c>
    </row>
    <row r="7" spans="2:6" ht="30">
      <c r="B7" s="34">
        <v>2</v>
      </c>
      <c r="C7" s="7" t="s">
        <v>45</v>
      </c>
      <c r="D7" s="36">
        <f>'оплата труда'!J14</f>
        <v>7200</v>
      </c>
      <c r="E7" s="35" t="s">
        <v>46</v>
      </c>
      <c r="F7" s="34">
        <v>44</v>
      </c>
    </row>
    <row r="8" spans="2:6">
      <c r="B8" s="34">
        <v>3</v>
      </c>
      <c r="C8" s="7" t="s">
        <v>47</v>
      </c>
      <c r="D8" s="36">
        <f>D6*30/100</f>
        <v>150000</v>
      </c>
      <c r="E8" s="7" t="s">
        <v>48</v>
      </c>
      <c r="F8" s="34">
        <v>44</v>
      </c>
    </row>
    <row r="9" spans="2:6">
      <c r="B9" s="34">
        <v>4</v>
      </c>
      <c r="C9" s="7" t="s">
        <v>49</v>
      </c>
      <c r="D9" s="36">
        <f>D6*13/100</f>
        <v>65000</v>
      </c>
      <c r="E9" s="7" t="s">
        <v>50</v>
      </c>
      <c r="F9" s="34">
        <v>68</v>
      </c>
    </row>
    <row r="10" spans="2:6">
      <c r="B10" s="34">
        <v>5</v>
      </c>
      <c r="C10" s="7" t="s">
        <v>51</v>
      </c>
      <c r="D10" s="36">
        <f>D6*10.56/100</f>
        <v>52800</v>
      </c>
      <c r="E10" s="7" t="s">
        <v>52</v>
      </c>
      <c r="F10" s="34">
        <v>96</v>
      </c>
    </row>
    <row r="11" spans="2:6">
      <c r="B11" s="34">
        <v>6</v>
      </c>
      <c r="C11" s="7" t="s">
        <v>53</v>
      </c>
      <c r="D11" s="36">
        <v>60000</v>
      </c>
      <c r="E11" s="7" t="s">
        <v>54</v>
      </c>
      <c r="F11" s="34">
        <v>44</v>
      </c>
    </row>
    <row r="12" spans="2:6">
      <c r="B12" s="34">
        <v>7</v>
      </c>
      <c r="C12" s="7" t="s">
        <v>15</v>
      </c>
      <c r="D12" s="36">
        <v>100000</v>
      </c>
      <c r="E12" s="7" t="s">
        <v>22</v>
      </c>
      <c r="F12" s="34">
        <v>26</v>
      </c>
    </row>
    <row r="13" spans="2:6">
      <c r="B13" s="34">
        <v>8</v>
      </c>
      <c r="C13" s="7"/>
      <c r="D13" s="36"/>
      <c r="E13" s="7" t="s">
        <v>22</v>
      </c>
      <c r="F13" s="34">
        <v>44</v>
      </c>
    </row>
    <row r="14" spans="2:6">
      <c r="B14" s="34">
        <v>9</v>
      </c>
      <c r="C14" s="7" t="s">
        <v>55</v>
      </c>
      <c r="D14" s="36">
        <v>600000</v>
      </c>
      <c r="E14" s="7" t="s">
        <v>25</v>
      </c>
      <c r="F14" s="34">
        <v>44</v>
      </c>
    </row>
    <row r="15" spans="2:6">
      <c r="B15" s="34">
        <v>10</v>
      </c>
      <c r="C15" s="7" t="s">
        <v>56</v>
      </c>
      <c r="D15" s="36">
        <v>15000</v>
      </c>
      <c r="E15" s="7" t="s">
        <v>57</v>
      </c>
      <c r="F15" s="34">
        <v>26</v>
      </c>
    </row>
    <row r="16" spans="2:6">
      <c r="B16" s="34">
        <v>11</v>
      </c>
      <c r="C16" s="35"/>
      <c r="D16" s="36"/>
      <c r="E16" s="35" t="s">
        <v>57</v>
      </c>
      <c r="F16" s="34">
        <v>44</v>
      </c>
    </row>
    <row r="17" spans="2:6">
      <c r="B17" s="34">
        <v>12</v>
      </c>
      <c r="C17" s="7"/>
      <c r="D17" s="36"/>
      <c r="E17" s="7" t="s">
        <v>58</v>
      </c>
      <c r="F17" s="34">
        <v>26</v>
      </c>
    </row>
    <row r="18" spans="2:6">
      <c r="B18" s="34">
        <v>13</v>
      </c>
      <c r="C18" s="7" t="s">
        <v>32</v>
      </c>
      <c r="D18" s="36">
        <v>10000</v>
      </c>
      <c r="E18" s="7" t="s">
        <v>33</v>
      </c>
      <c r="F18" s="34">
        <v>26</v>
      </c>
    </row>
    <row r="19" spans="2:6">
      <c r="B19" s="34">
        <v>14</v>
      </c>
      <c r="C19" s="7" t="s">
        <v>59</v>
      </c>
      <c r="D19" s="36">
        <v>6000</v>
      </c>
      <c r="E19" s="7" t="s">
        <v>35</v>
      </c>
      <c r="F19" s="34">
        <v>26</v>
      </c>
    </row>
    <row r="20" spans="2:6" ht="30">
      <c r="B20" s="34">
        <v>15</v>
      </c>
      <c r="C20" s="7" t="s">
        <v>60</v>
      </c>
      <c r="D20" s="36">
        <v>7000</v>
      </c>
      <c r="E20" s="7" t="s">
        <v>35</v>
      </c>
      <c r="F20" s="34">
        <v>44</v>
      </c>
    </row>
    <row r="21" spans="2:6">
      <c r="B21" s="34">
        <v>16</v>
      </c>
      <c r="C21" s="7" t="s">
        <v>61</v>
      </c>
      <c r="D21" s="36">
        <v>5000</v>
      </c>
      <c r="E21" s="7" t="s">
        <v>35</v>
      </c>
      <c r="F21" s="34">
        <v>26</v>
      </c>
    </row>
    <row r="22" spans="2:6">
      <c r="B22" s="34">
        <v>17</v>
      </c>
      <c r="C22" s="7" t="s">
        <v>62</v>
      </c>
      <c r="D22" s="36">
        <v>12000</v>
      </c>
      <c r="E22" s="7" t="s">
        <v>22</v>
      </c>
      <c r="F22" s="34">
        <v>44</v>
      </c>
    </row>
    <row r="23" spans="2:6">
      <c r="B23" s="34">
        <v>18</v>
      </c>
      <c r="C23" s="7" t="s">
        <v>63</v>
      </c>
      <c r="D23" s="36">
        <v>15000</v>
      </c>
      <c r="E23" s="7" t="s">
        <v>64</v>
      </c>
      <c r="F23" s="34">
        <v>26</v>
      </c>
    </row>
    <row r="24" spans="2:6" ht="30">
      <c r="B24" s="34">
        <v>19</v>
      </c>
      <c r="C24" s="7" t="s">
        <v>65</v>
      </c>
      <c r="D24" s="36">
        <v>30000</v>
      </c>
      <c r="E24" s="7" t="s">
        <v>66</v>
      </c>
      <c r="F24" s="34">
        <v>90</v>
      </c>
    </row>
    <row r="25" spans="2:6">
      <c r="B25" s="34">
        <v>20</v>
      </c>
      <c r="C25" s="7" t="s">
        <v>67</v>
      </c>
      <c r="D25" s="36">
        <v>50000</v>
      </c>
      <c r="E25" s="7" t="s">
        <v>68</v>
      </c>
      <c r="F25" s="34">
        <v>26</v>
      </c>
    </row>
    <row r="26" spans="2:6">
      <c r="B26" s="34"/>
      <c r="C26" s="7"/>
      <c r="D26" s="36"/>
      <c r="E26" s="7"/>
      <c r="F26" s="34"/>
    </row>
    <row r="27" spans="2:6" ht="18.75">
      <c r="B27" s="60" t="s">
        <v>41</v>
      </c>
      <c r="C27" s="61"/>
      <c r="D27" s="45">
        <f>SUM(D6:D26)</f>
        <v>1685000</v>
      </c>
      <c r="E27" s="7" t="s">
        <v>69</v>
      </c>
      <c r="F27" s="46"/>
    </row>
  </sheetData>
  <mergeCells count="2">
    <mergeCell ref="C2:E2"/>
    <mergeCell ref="B27:C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19"/>
  <sheetViews>
    <sheetView workbookViewId="0" xr3:uid="{842E5F09-E766-5B8D-85AF-A39847EA96FD}">
      <selection activeCell="S10" sqref="S10"/>
    </sheetView>
  </sheetViews>
  <sheetFormatPr defaultRowHeight="15" outlineLevelCol="1"/>
  <cols>
    <col min="1" max="1" width="2.5703125" customWidth="1"/>
    <col min="2" max="2" width="6.7109375" style="9" bestFit="1" customWidth="1"/>
    <col min="3" max="3" width="19.42578125" style="9" customWidth="1"/>
    <col min="4" max="4" width="16.5703125" bestFit="1" customWidth="1"/>
    <col min="5" max="5" width="13.7109375" style="11" bestFit="1" customWidth="1"/>
    <col min="6" max="6" width="15.7109375" style="19" customWidth="1"/>
    <col min="7" max="7" width="15.7109375" style="11" bestFit="1" customWidth="1"/>
    <col min="8" max="8" width="18.28515625" style="24" customWidth="1"/>
    <col min="9" max="9" width="26.42578125" style="11" bestFit="1" customWidth="1"/>
    <col min="10" max="10" width="22" style="11" customWidth="1"/>
    <col min="11" max="11" width="35.140625" customWidth="1"/>
    <col min="13" max="13" width="10.42578125" style="11" hidden="1" customWidth="1" outlineLevel="1"/>
    <col min="14" max="15" width="11.85546875" style="11" hidden="1" customWidth="1" outlineLevel="1"/>
    <col min="16" max="16" width="9.140625" collapsed="1"/>
  </cols>
  <sheetData>
    <row r="2" spans="2:15" s="15" customFormat="1" ht="112.5">
      <c r="B2" s="12" t="s">
        <v>1</v>
      </c>
      <c r="C2" s="12" t="s">
        <v>70</v>
      </c>
      <c r="D2" s="12" t="s">
        <v>71</v>
      </c>
      <c r="E2" s="13" t="s">
        <v>72</v>
      </c>
      <c r="F2" s="17" t="s">
        <v>73</v>
      </c>
      <c r="G2" s="13" t="s">
        <v>74</v>
      </c>
      <c r="H2" s="16" t="s">
        <v>75</v>
      </c>
      <c r="I2" s="50" t="s">
        <v>76</v>
      </c>
      <c r="J2" s="13" t="s">
        <v>77</v>
      </c>
      <c r="K2" s="12" t="s">
        <v>78</v>
      </c>
      <c r="M2" s="52"/>
      <c r="N2" s="52"/>
      <c r="O2" s="52"/>
    </row>
    <row r="3" spans="2:15" s="15" customFormat="1" ht="18.75">
      <c r="B3" s="12" t="s">
        <v>6</v>
      </c>
      <c r="C3" s="12" t="s">
        <v>7</v>
      </c>
      <c r="D3" s="12" t="s">
        <v>8</v>
      </c>
      <c r="E3" s="13" t="s">
        <v>9</v>
      </c>
      <c r="F3" s="17" t="s">
        <v>10</v>
      </c>
      <c r="G3" s="13" t="s">
        <v>79</v>
      </c>
      <c r="H3" s="16" t="s">
        <v>80</v>
      </c>
      <c r="I3" s="13" t="s">
        <v>81</v>
      </c>
      <c r="J3" s="12" t="s">
        <v>82</v>
      </c>
      <c r="K3" s="12" t="s">
        <v>83</v>
      </c>
      <c r="M3" s="52"/>
      <c r="N3" s="52"/>
      <c r="O3" s="52"/>
    </row>
    <row r="4" spans="2:15">
      <c r="B4" s="4">
        <v>1</v>
      </c>
      <c r="C4" s="4" t="s">
        <v>84</v>
      </c>
      <c r="D4" s="3" t="s">
        <v>85</v>
      </c>
      <c r="E4" s="10">
        <v>1500</v>
      </c>
      <c r="F4" s="18">
        <v>0.5</v>
      </c>
      <c r="G4" s="10">
        <f>E4+E4*F4</f>
        <v>2250</v>
      </c>
      <c r="H4" s="22">
        <v>100</v>
      </c>
      <c r="I4" s="10">
        <f t="shared" ref="I4:I12" si="0">E4*H4</f>
        <v>150000</v>
      </c>
      <c r="J4" s="10">
        <f>G4*H4</f>
        <v>225000</v>
      </c>
      <c r="K4" s="10">
        <f>J4-(J4*18/118)-I4</f>
        <v>40677.96610169491</v>
      </c>
      <c r="M4" s="11">
        <f>J4*18/118</f>
        <v>34322.033898305082</v>
      </c>
      <c r="N4" s="11">
        <f>J4-M4</f>
        <v>190677.96610169491</v>
      </c>
      <c r="O4" s="11">
        <f>N4-I4</f>
        <v>40677.96610169491</v>
      </c>
    </row>
    <row r="5" spans="2:15">
      <c r="B5" s="4">
        <v>2</v>
      </c>
      <c r="C5" s="4" t="s">
        <v>86</v>
      </c>
      <c r="D5" s="3" t="s">
        <v>85</v>
      </c>
      <c r="E5" s="10">
        <v>3000</v>
      </c>
      <c r="F5" s="18">
        <v>0.5</v>
      </c>
      <c r="G5" s="10">
        <f t="shared" ref="G5:G8" si="1">E5+E5*F5</f>
        <v>4500</v>
      </c>
      <c r="H5" s="22">
        <v>50</v>
      </c>
      <c r="I5" s="10">
        <f t="shared" si="0"/>
        <v>150000</v>
      </c>
      <c r="J5" s="10">
        <f t="shared" ref="J4:J11" si="2">G5*H5</f>
        <v>225000</v>
      </c>
      <c r="K5" s="10">
        <f>J5-(J5*18/118)-I5</f>
        <v>40677.96610169491</v>
      </c>
      <c r="M5" s="11">
        <f t="shared" ref="M5:M12" si="3">J5*18/118</f>
        <v>34322.033898305082</v>
      </c>
      <c r="N5" s="11">
        <f t="shared" ref="N5:N12" si="4">J5-M5</f>
        <v>190677.96610169491</v>
      </c>
      <c r="O5" s="11">
        <f t="shared" ref="O5:O12" si="5">N5-I5</f>
        <v>40677.96610169491</v>
      </c>
    </row>
    <row r="6" spans="2:15">
      <c r="B6" s="4">
        <v>3</v>
      </c>
      <c r="C6" s="4" t="s">
        <v>87</v>
      </c>
      <c r="D6" s="3" t="s">
        <v>85</v>
      </c>
      <c r="E6" s="10">
        <v>5000</v>
      </c>
      <c r="F6" s="18">
        <v>0.5</v>
      </c>
      <c r="G6" s="10">
        <f t="shared" si="1"/>
        <v>7500</v>
      </c>
      <c r="H6" s="22">
        <v>30</v>
      </c>
      <c r="I6" s="10">
        <f t="shared" si="0"/>
        <v>150000</v>
      </c>
      <c r="J6" s="10">
        <f t="shared" si="2"/>
        <v>225000</v>
      </c>
      <c r="K6" s="10">
        <f t="shared" ref="K6:K12" si="6">J6-(J6*18/118)-I6</f>
        <v>40677.96610169491</v>
      </c>
      <c r="M6" s="11">
        <f t="shared" si="3"/>
        <v>34322.033898305082</v>
      </c>
      <c r="N6" s="11">
        <f t="shared" si="4"/>
        <v>190677.96610169491</v>
      </c>
      <c r="O6" s="11">
        <f t="shared" si="5"/>
        <v>40677.96610169491</v>
      </c>
    </row>
    <row r="7" spans="2:15">
      <c r="B7" s="4">
        <v>4</v>
      </c>
      <c r="C7" s="4" t="s">
        <v>88</v>
      </c>
      <c r="D7" s="3" t="s">
        <v>85</v>
      </c>
      <c r="E7" s="10">
        <v>8000</v>
      </c>
      <c r="F7" s="18">
        <v>0.5</v>
      </c>
      <c r="G7" s="10">
        <f t="shared" si="1"/>
        <v>12000</v>
      </c>
      <c r="H7" s="22">
        <v>10</v>
      </c>
      <c r="I7" s="10">
        <f t="shared" si="0"/>
        <v>80000</v>
      </c>
      <c r="J7" s="10">
        <f t="shared" si="2"/>
        <v>120000</v>
      </c>
      <c r="K7" s="10">
        <f t="shared" si="6"/>
        <v>21694.91525423729</v>
      </c>
      <c r="M7" s="11">
        <f t="shared" si="3"/>
        <v>18305.084745762713</v>
      </c>
      <c r="N7" s="11">
        <f t="shared" si="4"/>
        <v>101694.91525423729</v>
      </c>
      <c r="O7" s="11">
        <f t="shared" si="5"/>
        <v>21694.91525423729</v>
      </c>
    </row>
    <row r="8" spans="2:15">
      <c r="B8" s="4">
        <v>5</v>
      </c>
      <c r="C8" s="4" t="s">
        <v>89</v>
      </c>
      <c r="D8" s="3" t="s">
        <v>90</v>
      </c>
      <c r="E8" s="10">
        <v>10000</v>
      </c>
      <c r="F8" s="18">
        <v>0.5</v>
      </c>
      <c r="G8" s="10">
        <f t="shared" si="1"/>
        <v>15000</v>
      </c>
      <c r="H8" s="22">
        <v>20</v>
      </c>
      <c r="I8" s="10">
        <f t="shared" si="0"/>
        <v>200000</v>
      </c>
      <c r="J8" s="10">
        <f t="shared" si="2"/>
        <v>300000</v>
      </c>
      <c r="K8" s="10">
        <f t="shared" si="6"/>
        <v>54237.288135593233</v>
      </c>
      <c r="M8" s="11">
        <f t="shared" si="3"/>
        <v>45762.711864406781</v>
      </c>
      <c r="N8" s="11">
        <f t="shared" si="4"/>
        <v>254237.28813559323</v>
      </c>
      <c r="O8" s="11">
        <f t="shared" si="5"/>
        <v>54237.288135593233</v>
      </c>
    </row>
    <row r="9" spans="2:15">
      <c r="B9" s="4">
        <v>6</v>
      </c>
      <c r="C9" s="4" t="s">
        <v>91</v>
      </c>
      <c r="D9" s="49" t="s">
        <v>92</v>
      </c>
      <c r="E9" s="10">
        <v>100</v>
      </c>
      <c r="F9" s="18">
        <v>2.5</v>
      </c>
      <c r="G9" s="10">
        <f>E9+E9*F9</f>
        <v>350</v>
      </c>
      <c r="H9" s="22">
        <v>400</v>
      </c>
      <c r="I9" s="10">
        <f t="shared" si="0"/>
        <v>40000</v>
      </c>
      <c r="J9" s="10">
        <f t="shared" si="2"/>
        <v>140000</v>
      </c>
      <c r="K9" s="10">
        <f t="shared" si="6"/>
        <v>78644.067796610165</v>
      </c>
      <c r="M9" s="11">
        <f t="shared" si="3"/>
        <v>21355.932203389832</v>
      </c>
      <c r="N9" s="11">
        <f t="shared" si="4"/>
        <v>118644.06779661016</v>
      </c>
      <c r="O9" s="11">
        <f t="shared" si="5"/>
        <v>78644.067796610165</v>
      </c>
    </row>
    <row r="10" spans="2:15">
      <c r="B10" s="4">
        <v>7</v>
      </c>
      <c r="C10" s="4" t="s">
        <v>93</v>
      </c>
      <c r="D10" s="49" t="s">
        <v>94</v>
      </c>
      <c r="E10" s="10">
        <v>400</v>
      </c>
      <c r="F10" s="18">
        <v>2.5</v>
      </c>
      <c r="G10" s="10">
        <f>E10+E10*F10</f>
        <v>1400</v>
      </c>
      <c r="H10" s="22">
        <v>300</v>
      </c>
      <c r="I10" s="10">
        <f t="shared" si="0"/>
        <v>120000</v>
      </c>
      <c r="J10" s="10">
        <f t="shared" si="2"/>
        <v>420000</v>
      </c>
      <c r="K10" s="10">
        <f t="shared" si="6"/>
        <v>235932.20338983054</v>
      </c>
      <c r="M10" s="11">
        <f t="shared" si="3"/>
        <v>64067.796610169491</v>
      </c>
      <c r="N10" s="11">
        <f t="shared" si="4"/>
        <v>355932.20338983054</v>
      </c>
      <c r="O10" s="11">
        <f t="shared" si="5"/>
        <v>235932.20338983054</v>
      </c>
    </row>
    <row r="11" spans="2:15">
      <c r="B11" s="4">
        <v>8</v>
      </c>
      <c r="C11" s="4" t="s">
        <v>95</v>
      </c>
      <c r="D11" s="49" t="s">
        <v>96</v>
      </c>
      <c r="E11" s="10">
        <v>150</v>
      </c>
      <c r="F11" s="18">
        <v>5</v>
      </c>
      <c r="G11" s="10">
        <f>E11+E11*F11</f>
        <v>900</v>
      </c>
      <c r="H11" s="22">
        <v>500</v>
      </c>
      <c r="I11" s="10">
        <f t="shared" si="0"/>
        <v>75000</v>
      </c>
      <c r="J11" s="10">
        <f t="shared" si="2"/>
        <v>450000</v>
      </c>
      <c r="K11" s="10">
        <f t="shared" si="6"/>
        <v>306355.93220338982</v>
      </c>
      <c r="M11" s="11">
        <f t="shared" si="3"/>
        <v>68644.067796610165</v>
      </c>
      <c r="N11" s="11">
        <f t="shared" si="4"/>
        <v>381355.93220338982</v>
      </c>
      <c r="O11" s="11">
        <f t="shared" si="5"/>
        <v>306355.93220338982</v>
      </c>
    </row>
    <row r="12" spans="2:15">
      <c r="B12" s="4">
        <v>9</v>
      </c>
      <c r="C12" s="4" t="s">
        <v>97</v>
      </c>
      <c r="D12" s="49" t="s">
        <v>96</v>
      </c>
      <c r="E12" s="10">
        <v>650</v>
      </c>
      <c r="F12" s="18">
        <v>5</v>
      </c>
      <c r="G12" s="10">
        <f>E12+E12*F12</f>
        <v>3900</v>
      </c>
      <c r="H12" s="22">
        <v>500</v>
      </c>
      <c r="I12" s="10">
        <f t="shared" si="0"/>
        <v>325000</v>
      </c>
      <c r="J12" s="10">
        <f>G12*H12</f>
        <v>1950000</v>
      </c>
      <c r="K12" s="10">
        <f t="shared" si="6"/>
        <v>1327542.3728813559</v>
      </c>
      <c r="M12" s="11">
        <f t="shared" si="3"/>
        <v>297457.62711864407</v>
      </c>
      <c r="N12" s="11">
        <f t="shared" si="4"/>
        <v>1652542.3728813559</v>
      </c>
      <c r="O12" s="11">
        <f t="shared" si="5"/>
        <v>1327542.3728813559</v>
      </c>
    </row>
    <row r="13" spans="2:15">
      <c r="B13" s="4"/>
      <c r="C13" s="4"/>
      <c r="D13" s="3"/>
      <c r="E13" s="10"/>
      <c r="F13" s="18"/>
      <c r="G13" s="10"/>
      <c r="H13" s="22"/>
      <c r="I13" s="10"/>
      <c r="J13" s="10"/>
      <c r="K13" s="10"/>
      <c r="M13" s="53">
        <f>SUM(M4:M12)</f>
        <v>618559.32203389821</v>
      </c>
      <c r="N13" s="54">
        <f>SUM(N4:N12)</f>
        <v>3436440.677966102</v>
      </c>
      <c r="O13" s="55">
        <f>SUM(O4:O12)</f>
        <v>2146440.677966102</v>
      </c>
    </row>
    <row r="14" spans="2:15">
      <c r="B14" s="4"/>
      <c r="C14" s="4"/>
      <c r="D14" s="3"/>
      <c r="E14" s="10"/>
      <c r="F14" s="18"/>
      <c r="G14" s="10"/>
      <c r="H14" s="22"/>
      <c r="I14" s="10"/>
      <c r="J14" s="10"/>
      <c r="K14" s="10"/>
    </row>
    <row r="15" spans="2:15" s="1" customFormat="1" ht="18.75">
      <c r="B15" s="62" t="s">
        <v>41</v>
      </c>
      <c r="C15" s="62"/>
      <c r="D15" s="2"/>
      <c r="E15" s="20"/>
      <c r="F15" s="21"/>
      <c r="G15" s="20"/>
      <c r="H15" s="23"/>
      <c r="I15" s="51">
        <f>SUM(I4:I14)</f>
        <v>1290000</v>
      </c>
      <c r="J15" s="20">
        <f t="shared" ref="J15:K15" si="7">SUM(J4:J14)</f>
        <v>4055000</v>
      </c>
      <c r="K15" s="20">
        <f t="shared" si="7"/>
        <v>2146440.677966102</v>
      </c>
      <c r="M15" s="11">
        <f t="shared" ref="M15" si="8">J15*18/118</f>
        <v>618559.32203389832</v>
      </c>
      <c r="N15" s="11">
        <f t="shared" ref="N15" si="9">J15-M15</f>
        <v>3436440.6779661016</v>
      </c>
      <c r="O15" s="11">
        <f t="shared" ref="O15" si="10">N15-I15</f>
        <v>2146440.6779661016</v>
      </c>
    </row>
    <row r="17" spans="8:14" ht="15" customHeight="1">
      <c r="H17" s="63" t="s">
        <v>98</v>
      </c>
      <c r="I17" s="63"/>
      <c r="J17" s="63"/>
      <c r="K17" s="11"/>
    </row>
    <row r="18" spans="8:14">
      <c r="H18" s="63"/>
      <c r="I18" s="63"/>
      <c r="J18" s="63"/>
      <c r="K18" s="11">
        <f>K15-'Перечень ежемес. расх.'!D27</f>
        <v>461440.67796610203</v>
      </c>
    </row>
    <row r="19" spans="8:14">
      <c r="H19" s="63"/>
      <c r="I19" s="63"/>
      <c r="J19" s="63"/>
      <c r="N19" s="11" t="e">
        <f>K15-#REF!-#REF!</f>
        <v>#REF!</v>
      </c>
    </row>
  </sheetData>
  <mergeCells count="2">
    <mergeCell ref="B15:C15"/>
    <mergeCell ref="H17:J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S18"/>
  <sheetViews>
    <sheetView tabSelected="1" zoomScale="90" zoomScaleNormal="90" workbookViewId="0" xr3:uid="{51F8DEE0-4D01-5F28-A812-FC0BD7CAC4A5}">
      <selection activeCell="G22" sqref="G22"/>
    </sheetView>
  </sheetViews>
  <sheetFormatPr defaultRowHeight="15"/>
  <cols>
    <col min="1" max="1" width="4" customWidth="1"/>
    <col min="2" max="2" width="7.5703125" bestFit="1" customWidth="1"/>
    <col min="3" max="3" width="33.5703125" customWidth="1"/>
    <col min="4" max="4" width="14.85546875" bestFit="1" customWidth="1"/>
    <col min="5" max="5" width="12.7109375" bestFit="1" customWidth="1"/>
    <col min="6" max="6" width="11.85546875" bestFit="1" customWidth="1"/>
    <col min="7" max="7" width="11.140625" bestFit="1" customWidth="1"/>
    <col min="8" max="8" width="14.85546875" bestFit="1" customWidth="1"/>
    <col min="9" max="9" width="12.7109375" bestFit="1" customWidth="1"/>
    <col min="10" max="10" width="14.85546875" bestFit="1" customWidth="1"/>
    <col min="11" max="11" width="12.7109375" customWidth="1"/>
    <col min="12" max="12" width="14.85546875" bestFit="1" customWidth="1"/>
    <col min="13" max="13" width="12.7109375" bestFit="1" customWidth="1"/>
    <col min="14" max="14" width="14.85546875" bestFit="1" customWidth="1"/>
    <col min="15" max="15" width="12.7109375" bestFit="1" customWidth="1"/>
    <col min="16" max="16" width="14.85546875" bestFit="1" customWidth="1"/>
    <col min="17" max="17" width="12.7109375" customWidth="1"/>
    <col min="18" max="18" width="17.85546875" customWidth="1"/>
    <col min="19" max="19" width="15.42578125" customWidth="1"/>
  </cols>
  <sheetData>
    <row r="4" spans="2:19" s="9" customFormat="1" ht="15.75">
      <c r="B4" s="64" t="s">
        <v>1</v>
      </c>
      <c r="C4" s="64" t="s">
        <v>99</v>
      </c>
      <c r="D4" s="66" t="s">
        <v>100</v>
      </c>
      <c r="E4" s="67"/>
      <c r="F4" s="64" t="s">
        <v>101</v>
      </c>
      <c r="G4" s="64" t="s">
        <v>102</v>
      </c>
      <c r="H4" s="66" t="s">
        <v>103</v>
      </c>
      <c r="I4" s="67"/>
      <c r="J4" s="66" t="s">
        <v>104</v>
      </c>
      <c r="K4" s="67"/>
      <c r="L4" s="70" t="s">
        <v>105</v>
      </c>
      <c r="M4" s="70"/>
      <c r="N4" s="66" t="s">
        <v>106</v>
      </c>
      <c r="O4" s="67"/>
      <c r="P4" s="66" t="s">
        <v>51</v>
      </c>
      <c r="Q4" s="67"/>
      <c r="R4" s="68" t="s">
        <v>107</v>
      </c>
      <c r="S4" s="69"/>
    </row>
    <row r="5" spans="2:19" s="9" customFormat="1" ht="15.75">
      <c r="B5" s="65"/>
      <c r="C5" s="65"/>
      <c r="D5" s="26" t="s">
        <v>108</v>
      </c>
      <c r="E5" s="26" t="s">
        <v>109</v>
      </c>
      <c r="F5" s="65"/>
      <c r="G5" s="65"/>
      <c r="H5" s="26" t="s">
        <v>108</v>
      </c>
      <c r="I5" s="26" t="s">
        <v>109</v>
      </c>
      <c r="J5" s="26" t="s">
        <v>108</v>
      </c>
      <c r="K5" s="26" t="s">
        <v>109</v>
      </c>
      <c r="L5" s="26" t="s">
        <v>108</v>
      </c>
      <c r="M5" s="26" t="s">
        <v>109</v>
      </c>
      <c r="N5" s="26" t="s">
        <v>108</v>
      </c>
      <c r="O5" s="26" t="s">
        <v>109</v>
      </c>
      <c r="P5" s="26" t="s">
        <v>108</v>
      </c>
      <c r="Q5" s="26" t="s">
        <v>109</v>
      </c>
      <c r="R5" s="30" t="s">
        <v>108</v>
      </c>
      <c r="S5" s="30" t="s">
        <v>109</v>
      </c>
    </row>
    <row r="6" spans="2:19" s="9" customFormat="1"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4" t="s">
        <v>79</v>
      </c>
      <c r="H6" s="4" t="s">
        <v>80</v>
      </c>
      <c r="I6" s="4" t="s">
        <v>81</v>
      </c>
      <c r="J6" s="4" t="s">
        <v>82</v>
      </c>
      <c r="K6" s="4" t="s">
        <v>83</v>
      </c>
      <c r="L6" s="4" t="s">
        <v>110</v>
      </c>
      <c r="M6" s="4" t="s">
        <v>111</v>
      </c>
      <c r="N6" s="4" t="s">
        <v>110</v>
      </c>
      <c r="O6" s="4" t="s">
        <v>111</v>
      </c>
      <c r="P6" s="4" t="s">
        <v>112</v>
      </c>
      <c r="Q6" s="4" t="s">
        <v>113</v>
      </c>
      <c r="R6" s="31"/>
      <c r="S6" s="31"/>
    </row>
    <row r="7" spans="2:19">
      <c r="B7" s="4">
        <v>1</v>
      </c>
      <c r="C7" s="3" t="s">
        <v>114</v>
      </c>
      <c r="D7" s="22">
        <v>2</v>
      </c>
      <c r="E7" s="22">
        <v>2</v>
      </c>
      <c r="F7" s="10">
        <v>150000</v>
      </c>
      <c r="G7" s="10"/>
      <c r="H7" s="10">
        <f>D7*F7</f>
        <v>300000</v>
      </c>
      <c r="I7" s="10">
        <f>E7*F7</f>
        <v>300000</v>
      </c>
      <c r="J7" s="10">
        <f>D7*G7</f>
        <v>0</v>
      </c>
      <c r="K7" s="10">
        <f>E7*G7</f>
        <v>0</v>
      </c>
      <c r="L7" s="10">
        <f>H7*30/100</f>
        <v>90000</v>
      </c>
      <c r="M7" s="10">
        <f>I7*30/100</f>
        <v>90000</v>
      </c>
      <c r="N7" s="10">
        <f>H7*13/100</f>
        <v>39000</v>
      </c>
      <c r="O7" s="10">
        <f>I7*13/100</f>
        <v>39000</v>
      </c>
      <c r="P7" s="10">
        <f>H7*10.56/100</f>
        <v>31680</v>
      </c>
      <c r="Q7" s="10">
        <f>I7*10.56/100</f>
        <v>31680</v>
      </c>
      <c r="R7" s="32">
        <f>H7+J7+L7+N7+P7</f>
        <v>460680</v>
      </c>
      <c r="S7" s="32">
        <f>I7+K7+M7+O7+Q7</f>
        <v>460680</v>
      </c>
    </row>
    <row r="8" spans="2:19">
      <c r="B8" s="4">
        <v>2</v>
      </c>
      <c r="C8" s="3" t="s">
        <v>115</v>
      </c>
      <c r="D8" s="22">
        <v>4</v>
      </c>
      <c r="E8" s="22">
        <v>3</v>
      </c>
      <c r="F8" s="10">
        <v>80000</v>
      </c>
      <c r="G8" s="10"/>
      <c r="H8" s="10">
        <f t="shared" ref="H8" si="0">D8*F8</f>
        <v>320000</v>
      </c>
      <c r="I8" s="10">
        <f t="shared" ref="I8:I9" si="1">E8*F8</f>
        <v>240000</v>
      </c>
      <c r="J8" s="10">
        <f t="shared" ref="J8" si="2">D8*G8</f>
        <v>0</v>
      </c>
      <c r="K8" s="10">
        <f t="shared" ref="K8:K9" si="3">E8*G8</f>
        <v>0</v>
      </c>
      <c r="L8" s="10">
        <f t="shared" ref="L8:L9" si="4">H8*30/100</f>
        <v>96000</v>
      </c>
      <c r="M8" s="10">
        <f t="shared" ref="M8:M9" si="5">I8*30/100</f>
        <v>72000</v>
      </c>
      <c r="N8" s="10">
        <f t="shared" ref="N8:N9" si="6">H8*13/100</f>
        <v>41600</v>
      </c>
      <c r="O8" s="10">
        <f t="shared" ref="O8:O9" si="7">I8*13/100</f>
        <v>31200</v>
      </c>
      <c r="P8" s="10">
        <f t="shared" ref="P8:P9" si="8">H8*10.56/100</f>
        <v>33792</v>
      </c>
      <c r="Q8" s="10">
        <f t="shared" ref="Q8:Q9" si="9">I8*10.56/100</f>
        <v>25344</v>
      </c>
      <c r="R8" s="32">
        <f t="shared" ref="R8:R9" si="10">H8+J8+L8+N8+P8</f>
        <v>491392</v>
      </c>
      <c r="S8" s="32">
        <f t="shared" ref="S8:S9" si="11">I8+K8+M8+O8+Q8</f>
        <v>368544</v>
      </c>
    </row>
    <row r="9" spans="2:19">
      <c r="B9" s="4">
        <v>3</v>
      </c>
      <c r="C9" s="3" t="s">
        <v>116</v>
      </c>
      <c r="D9" s="22">
        <v>3</v>
      </c>
      <c r="E9" s="22">
        <v>2</v>
      </c>
      <c r="F9" s="10">
        <v>6000</v>
      </c>
      <c r="G9" s="10">
        <f>F9*40/100</f>
        <v>2400</v>
      </c>
      <c r="H9" s="10">
        <f>D9*F9</f>
        <v>18000</v>
      </c>
      <c r="I9" s="10">
        <f t="shared" si="1"/>
        <v>12000</v>
      </c>
      <c r="J9" s="10">
        <f>D9*G9</f>
        <v>7200</v>
      </c>
      <c r="K9" s="10">
        <f t="shared" si="3"/>
        <v>4800</v>
      </c>
      <c r="L9" s="10">
        <f t="shared" si="4"/>
        <v>5400</v>
      </c>
      <c r="M9" s="10">
        <f t="shared" si="5"/>
        <v>3600</v>
      </c>
      <c r="N9" s="10">
        <f t="shared" si="6"/>
        <v>2340</v>
      </c>
      <c r="O9" s="10">
        <f t="shared" si="7"/>
        <v>1560</v>
      </c>
      <c r="P9" s="10">
        <f t="shared" si="8"/>
        <v>1900.8</v>
      </c>
      <c r="Q9" s="10">
        <f t="shared" si="9"/>
        <v>1267.2</v>
      </c>
      <c r="R9" s="32">
        <f t="shared" si="10"/>
        <v>34840.800000000003</v>
      </c>
      <c r="S9" s="32">
        <f t="shared" si="11"/>
        <v>23227.200000000001</v>
      </c>
    </row>
    <row r="10" spans="2:19">
      <c r="B10" s="4">
        <v>4</v>
      </c>
      <c r="C10" s="3" t="s">
        <v>117</v>
      </c>
      <c r="D10" s="22">
        <v>4</v>
      </c>
      <c r="E10" s="22">
        <v>2</v>
      </c>
      <c r="F10" s="10">
        <v>50000</v>
      </c>
      <c r="G10" s="10"/>
      <c r="H10" s="10">
        <f t="shared" ref="H10:H12" si="12">D10*F10</f>
        <v>200000</v>
      </c>
      <c r="I10" s="10">
        <f t="shared" ref="I10:I12" si="13">E10*F10</f>
        <v>100000</v>
      </c>
      <c r="J10" s="10">
        <f t="shared" ref="J10:J12" si="14">D10*G10</f>
        <v>0</v>
      </c>
      <c r="K10" s="10">
        <f t="shared" ref="K10:K12" si="15">E10*G10</f>
        <v>0</v>
      </c>
      <c r="L10" s="10">
        <f t="shared" ref="L10:L12" si="16">H10*30/100</f>
        <v>60000</v>
      </c>
      <c r="M10" s="10">
        <f t="shared" ref="M10:M12" si="17">I10*30/100</f>
        <v>30000</v>
      </c>
      <c r="N10" s="10">
        <f t="shared" ref="N10:N12" si="18">H10*13/100</f>
        <v>26000</v>
      </c>
      <c r="O10" s="10">
        <f t="shared" ref="O10:O12" si="19">I10*13/100</f>
        <v>13000</v>
      </c>
      <c r="P10" s="10">
        <f t="shared" ref="P10:P12" si="20">H10*10.56/100</f>
        <v>21120</v>
      </c>
      <c r="Q10" s="10">
        <f t="shared" ref="Q10:Q12" si="21">I10*10.56/100</f>
        <v>10560</v>
      </c>
      <c r="R10" s="32">
        <f t="shared" ref="R10:R12" si="22">H10+J10+L10+N10+P10</f>
        <v>307120</v>
      </c>
      <c r="S10" s="32">
        <f t="shared" ref="S10:S12" si="23">I10+K10+M10+O10+Q10</f>
        <v>153560</v>
      </c>
    </row>
    <row r="11" spans="2:19">
      <c r="B11" s="4">
        <v>5</v>
      </c>
      <c r="C11" s="3" t="s">
        <v>118</v>
      </c>
      <c r="D11" s="22">
        <v>1</v>
      </c>
      <c r="E11" s="22">
        <v>1</v>
      </c>
      <c r="F11" s="10">
        <v>45000</v>
      </c>
      <c r="G11" s="10"/>
      <c r="H11" s="10">
        <f t="shared" si="12"/>
        <v>45000</v>
      </c>
      <c r="I11" s="10">
        <f t="shared" si="13"/>
        <v>45000</v>
      </c>
      <c r="J11" s="10">
        <f t="shared" si="14"/>
        <v>0</v>
      </c>
      <c r="K11" s="10">
        <f t="shared" si="15"/>
        <v>0</v>
      </c>
      <c r="L11" s="10">
        <f t="shared" si="16"/>
        <v>13500</v>
      </c>
      <c r="M11" s="10">
        <f t="shared" si="17"/>
        <v>13500</v>
      </c>
      <c r="N11" s="10">
        <f t="shared" si="18"/>
        <v>5850</v>
      </c>
      <c r="O11" s="10">
        <f t="shared" si="19"/>
        <v>5850</v>
      </c>
      <c r="P11" s="10">
        <f t="shared" si="20"/>
        <v>4752</v>
      </c>
      <c r="Q11" s="10">
        <f t="shared" si="21"/>
        <v>4752</v>
      </c>
      <c r="R11" s="32">
        <f t="shared" si="22"/>
        <v>69102</v>
      </c>
      <c r="S11" s="32">
        <f t="shared" si="23"/>
        <v>69102</v>
      </c>
    </row>
    <row r="12" spans="2:19">
      <c r="B12" s="4">
        <v>6</v>
      </c>
      <c r="C12" s="3" t="s">
        <v>119</v>
      </c>
      <c r="D12" s="22">
        <v>1</v>
      </c>
      <c r="E12" s="22">
        <v>1</v>
      </c>
      <c r="F12" s="10"/>
      <c r="G12" s="10"/>
      <c r="H12" s="10">
        <f t="shared" si="12"/>
        <v>0</v>
      </c>
      <c r="I12" s="10">
        <f t="shared" si="13"/>
        <v>0</v>
      </c>
      <c r="J12" s="10">
        <f t="shared" si="14"/>
        <v>0</v>
      </c>
      <c r="K12" s="10">
        <f t="shared" si="15"/>
        <v>0</v>
      </c>
      <c r="L12" s="10">
        <f t="shared" si="16"/>
        <v>0</v>
      </c>
      <c r="M12" s="10">
        <f t="shared" si="17"/>
        <v>0</v>
      </c>
      <c r="N12" s="10">
        <f t="shared" si="18"/>
        <v>0</v>
      </c>
      <c r="O12" s="10">
        <f t="shared" si="19"/>
        <v>0</v>
      </c>
      <c r="P12" s="10">
        <f t="shared" si="20"/>
        <v>0</v>
      </c>
      <c r="Q12" s="10">
        <f t="shared" si="21"/>
        <v>0</v>
      </c>
      <c r="R12" s="32">
        <f t="shared" si="22"/>
        <v>0</v>
      </c>
      <c r="S12" s="32">
        <f t="shared" si="23"/>
        <v>0</v>
      </c>
    </row>
    <row r="13" spans="2:19">
      <c r="B13" s="4"/>
      <c r="C13" s="3"/>
      <c r="D13" s="22"/>
      <c r="E13" s="2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32"/>
      <c r="S13" s="32"/>
    </row>
    <row r="14" spans="2:19" s="29" customFormat="1" ht="15.75">
      <c r="B14" s="26" t="s">
        <v>41</v>
      </c>
      <c r="C14" s="27"/>
      <c r="D14" s="28">
        <f>SUM(D7:D13)</f>
        <v>15</v>
      </c>
      <c r="E14" s="28">
        <f t="shared" ref="E14:O14" si="24">SUM(E7:E13)</f>
        <v>11</v>
      </c>
      <c r="F14" s="25">
        <f t="shared" si="24"/>
        <v>331000</v>
      </c>
      <c r="G14" s="25">
        <f t="shared" si="24"/>
        <v>2400</v>
      </c>
      <c r="H14" s="25">
        <f t="shared" si="24"/>
        <v>883000</v>
      </c>
      <c r="I14" s="25">
        <f t="shared" si="24"/>
        <v>697000</v>
      </c>
      <c r="J14" s="25">
        <f t="shared" si="24"/>
        <v>7200</v>
      </c>
      <c r="K14" s="25">
        <f t="shared" si="24"/>
        <v>4800</v>
      </c>
      <c r="L14" s="25">
        <f t="shared" si="24"/>
        <v>264900</v>
      </c>
      <c r="M14" s="25">
        <f t="shared" si="24"/>
        <v>209100</v>
      </c>
      <c r="N14" s="25">
        <f t="shared" si="24"/>
        <v>114790</v>
      </c>
      <c r="O14" s="25">
        <f t="shared" si="24"/>
        <v>90610</v>
      </c>
      <c r="P14" s="25">
        <f t="shared" ref="P14" si="25">SUM(P7:P13)</f>
        <v>93244.800000000003</v>
      </c>
      <c r="Q14" s="25">
        <f t="shared" ref="Q14" si="26">SUM(Q7:Q13)</f>
        <v>73603.199999999997</v>
      </c>
      <c r="R14" s="33">
        <f t="shared" ref="R14" si="27">SUM(R7:R13)</f>
        <v>1363134.8</v>
      </c>
      <c r="S14" s="33">
        <f t="shared" ref="S14" si="28">SUM(S7:S13)</f>
        <v>1075113.2</v>
      </c>
    </row>
    <row r="15" spans="2:19">
      <c r="B15" s="4"/>
      <c r="C15" s="3"/>
      <c r="D15" s="22"/>
      <c r="E15" s="2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32"/>
      <c r="S15" s="32"/>
    </row>
    <row r="18" spans="19:19">
      <c r="S18" s="11">
        <f>R14-S14</f>
        <v>288021.60000000009</v>
      </c>
    </row>
  </sheetData>
  <mergeCells count="11">
    <mergeCell ref="R4:S4"/>
    <mergeCell ref="P4:Q4"/>
    <mergeCell ref="D4:E4"/>
    <mergeCell ref="H4:I4"/>
    <mergeCell ref="L4:M4"/>
    <mergeCell ref="F4:F5"/>
    <mergeCell ref="C4:C5"/>
    <mergeCell ref="B4:B5"/>
    <mergeCell ref="G4:G5"/>
    <mergeCell ref="J4:K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Марина Николаевна</dc:creator>
  <cp:keywords/>
  <dc:description/>
  <cp:lastModifiedBy>shop11</cp:lastModifiedBy>
  <cp:revision/>
  <dcterms:created xsi:type="dcterms:W3CDTF">2016-10-13T10:23:56Z</dcterms:created>
  <dcterms:modified xsi:type="dcterms:W3CDTF">2018-08-19T21:26:51Z</dcterms:modified>
  <cp:category/>
  <cp:contentStatus/>
</cp:coreProperties>
</file>