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ПК\Downloads\"/>
    </mc:Choice>
  </mc:AlternateContent>
  <bookViews>
    <workbookView xWindow="0" yWindow="0" windowWidth="21600" windowHeight="9630" activeTab="1"/>
  </bookViews>
  <sheets>
    <sheet name="БДДС Орех" sheetId="5" r:id="rId1"/>
    <sheet name="БДДС Capex" sheetId="3" r:id="rId2"/>
    <sheet name="ФОТ" sheetId="4" r:id="rId3"/>
    <sheet name="БДиР" sheetId="1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Z31" i="4" l="1"/>
  <c r="Y31" i="4"/>
  <c r="T28" i="4"/>
  <c r="U28" i="4"/>
  <c r="V28" i="4"/>
  <c r="W28" i="4"/>
  <c r="X28" i="4"/>
  <c r="Y28" i="4"/>
  <c r="AB30" i="3"/>
  <c r="B30" i="3"/>
  <c r="J7" i="1" l="1"/>
  <c r="E35" i="5"/>
  <c r="E34" i="5"/>
  <c r="E33" i="5"/>
  <c r="E32" i="5"/>
  <c r="E31" i="5"/>
  <c r="E30" i="5"/>
  <c r="E29" i="5"/>
  <c r="E28" i="5"/>
  <c r="E27" i="5"/>
  <c r="E26" i="5"/>
  <c r="E25" i="5"/>
  <c r="E24" i="5"/>
  <c r="D32" i="5"/>
  <c r="C32" i="5"/>
  <c r="D35" i="5"/>
  <c r="D34" i="5"/>
  <c r="D33" i="5"/>
  <c r="D31" i="5"/>
  <c r="D30" i="5"/>
  <c r="D29" i="5"/>
  <c r="D28" i="5"/>
  <c r="D27" i="5"/>
  <c r="D26" i="5"/>
  <c r="D25" i="5"/>
  <c r="D24" i="5"/>
  <c r="C35" i="5"/>
  <c r="C34" i="5"/>
  <c r="C33" i="5"/>
  <c r="C31" i="5"/>
  <c r="C30" i="5"/>
  <c r="C29" i="5"/>
  <c r="C28" i="5"/>
  <c r="C27" i="5"/>
  <c r="C26" i="5"/>
  <c r="C25" i="5"/>
  <c r="C24" i="5"/>
  <c r="Y21" i="5"/>
  <c r="X21" i="5"/>
  <c r="W21" i="5"/>
  <c r="V21" i="5"/>
  <c r="U21" i="5"/>
  <c r="T21" i="5"/>
  <c r="T23" i="5" s="1"/>
  <c r="T22" i="5" s="1"/>
  <c r="T36" i="5" s="1"/>
  <c r="S21" i="5"/>
  <c r="S23" i="5" s="1"/>
  <c r="S22" i="5" s="1"/>
  <c r="R21" i="5"/>
  <c r="R23" i="5" s="1"/>
  <c r="R22" i="5" s="1"/>
  <c r="Q21" i="5"/>
  <c r="Q23" i="5" s="1"/>
  <c r="P21" i="5"/>
  <c r="P23" i="5" s="1"/>
  <c r="O21" i="5"/>
  <c r="O23" i="5" s="1"/>
  <c r="N21" i="5"/>
  <c r="N23" i="5" s="1"/>
  <c r="M21" i="5"/>
  <c r="L21" i="5"/>
  <c r="K21" i="5"/>
  <c r="J21" i="5"/>
  <c r="I21" i="5"/>
  <c r="H21" i="5"/>
  <c r="G21" i="5"/>
  <c r="F21" i="5"/>
  <c r="D30" i="4"/>
  <c r="D12" i="4"/>
  <c r="Z47" i="4"/>
  <c r="Y6" i="5"/>
  <c r="Y8" i="5" s="1"/>
  <c r="Y7" i="5" s="1"/>
  <c r="R6" i="5"/>
  <c r="Q6" i="5"/>
  <c r="Q8" i="5" s="1"/>
  <c r="Q7" i="5" s="1"/>
  <c r="P6" i="5"/>
  <c r="P8" i="5" s="1"/>
  <c r="P7" i="5" s="1"/>
  <c r="O6" i="5"/>
  <c r="N6" i="5"/>
  <c r="M6" i="5"/>
  <c r="M8" i="5" s="1"/>
  <c r="F6" i="5"/>
  <c r="F8" i="5" s="1"/>
  <c r="F7" i="5" s="1"/>
  <c r="E17" i="5"/>
  <c r="E16" i="5"/>
  <c r="E15" i="5"/>
  <c r="E14" i="5"/>
  <c r="E13" i="5"/>
  <c r="E12" i="5"/>
  <c r="E11" i="5"/>
  <c r="E10" i="5"/>
  <c r="E9" i="5"/>
  <c r="D17" i="5"/>
  <c r="D16" i="5"/>
  <c r="D15" i="5"/>
  <c r="D14" i="5"/>
  <c r="D13" i="5"/>
  <c r="D12" i="5"/>
  <c r="D11" i="5"/>
  <c r="D10" i="5"/>
  <c r="D9" i="5"/>
  <c r="C17" i="5"/>
  <c r="C16" i="5"/>
  <c r="C15" i="5"/>
  <c r="C14" i="5"/>
  <c r="C13" i="5"/>
  <c r="C12" i="5"/>
  <c r="C11" i="5"/>
  <c r="C10" i="5"/>
  <c r="C9" i="5"/>
  <c r="C5" i="5"/>
  <c r="B34" i="3"/>
  <c r="AB34" i="3"/>
  <c r="E21" i="5" l="1"/>
  <c r="D21" i="5"/>
  <c r="C21" i="5"/>
  <c r="K7" i="1"/>
  <c r="L7" i="1" s="1"/>
  <c r="M7" i="1" s="1"/>
  <c r="B32" i="5"/>
  <c r="O18" i="5"/>
  <c r="M23" i="5"/>
  <c r="M22" i="5" s="1"/>
  <c r="M36" i="5" s="1"/>
  <c r="M38" i="5" s="1"/>
  <c r="N22" i="5"/>
  <c r="N36" i="5" s="1"/>
  <c r="O22" i="5"/>
  <c r="O36" i="5" s="1"/>
  <c r="P22" i="5"/>
  <c r="P36" i="5" s="1"/>
  <c r="P38" i="5" s="1"/>
  <c r="Y23" i="5"/>
  <c r="Y22" i="5" s="1"/>
  <c r="Y36" i="5" s="1"/>
  <c r="R36" i="5"/>
  <c r="P18" i="5"/>
  <c r="Q22" i="5"/>
  <c r="Q36" i="5" s="1"/>
  <c r="S36" i="5"/>
  <c r="Q18" i="5"/>
  <c r="R8" i="5"/>
  <c r="R7" i="5" s="1"/>
  <c r="R18" i="5" s="1"/>
  <c r="M7" i="5"/>
  <c r="M18" i="5" s="1"/>
  <c r="N8" i="5"/>
  <c r="N7" i="5" s="1"/>
  <c r="N18" i="5" s="1"/>
  <c r="O8" i="5"/>
  <c r="O7" i="5" s="1"/>
  <c r="AB26" i="3"/>
  <c r="AB36" i="3" s="1"/>
  <c r="AB27" i="3"/>
  <c r="AB28" i="3"/>
  <c r="AB29" i="3"/>
  <c r="AB31" i="3"/>
  <c r="AB25" i="3"/>
  <c r="Z13" i="3"/>
  <c r="AB12" i="3"/>
  <c r="AB11" i="3"/>
  <c r="AB10" i="3"/>
  <c r="AB9" i="3"/>
  <c r="AB8" i="3"/>
  <c r="AB7" i="3"/>
  <c r="AB6" i="3"/>
  <c r="AB5" i="3"/>
  <c r="B28" i="5"/>
  <c r="B30" i="5"/>
  <c r="B31" i="5"/>
  <c r="B33" i="5"/>
  <c r="B35" i="5"/>
  <c r="B9" i="5"/>
  <c r="B11" i="5"/>
  <c r="B12" i="5"/>
  <c r="B15" i="5"/>
  <c r="B17" i="5"/>
  <c r="B10" i="5"/>
  <c r="B13" i="5"/>
  <c r="B14" i="5"/>
  <c r="B16" i="5"/>
  <c r="X23" i="5"/>
  <c r="X22" i="5" s="1"/>
  <c r="X36" i="5" s="1"/>
  <c r="W23" i="5"/>
  <c r="W22" i="5" s="1"/>
  <c r="W36" i="5" s="1"/>
  <c r="V23" i="5"/>
  <c r="V22" i="5" s="1"/>
  <c r="V36" i="5" s="1"/>
  <c r="U23" i="5"/>
  <c r="U22" i="5" s="1"/>
  <c r="T29" i="4"/>
  <c r="U29" i="4"/>
  <c r="V29" i="4"/>
  <c r="W29" i="4"/>
  <c r="X29" i="4"/>
  <c r="Y29" i="4"/>
  <c r="T27" i="4"/>
  <c r="U27" i="4"/>
  <c r="V27" i="4"/>
  <c r="W27" i="4"/>
  <c r="X27" i="4"/>
  <c r="Y27" i="4"/>
  <c r="T26" i="4"/>
  <c r="U26" i="4"/>
  <c r="V26" i="4"/>
  <c r="W26" i="4"/>
  <c r="X26" i="4"/>
  <c r="Y26" i="4"/>
  <c r="T25" i="4"/>
  <c r="U25" i="4"/>
  <c r="V25" i="4"/>
  <c r="W25" i="4"/>
  <c r="X25" i="4"/>
  <c r="Y25" i="4"/>
  <c r="T24" i="4"/>
  <c r="U24" i="4"/>
  <c r="V24" i="4"/>
  <c r="W24" i="4"/>
  <c r="X24" i="4"/>
  <c r="Y24" i="4"/>
  <c r="T23" i="4"/>
  <c r="U23" i="4"/>
  <c r="V23" i="4"/>
  <c r="W23" i="4"/>
  <c r="X23" i="4"/>
  <c r="Y23" i="4"/>
  <c r="T22" i="4"/>
  <c r="U22" i="4"/>
  <c r="V22" i="4"/>
  <c r="W22" i="4"/>
  <c r="X22" i="4"/>
  <c r="Y22" i="4"/>
  <c r="T21" i="4"/>
  <c r="U21" i="4"/>
  <c r="V21" i="4"/>
  <c r="W21" i="4"/>
  <c r="X21" i="4"/>
  <c r="Y21" i="4"/>
  <c r="T20" i="4"/>
  <c r="U20" i="4"/>
  <c r="V20" i="4"/>
  <c r="W20" i="4"/>
  <c r="X20" i="4"/>
  <c r="Y20" i="4"/>
  <c r="T19" i="4"/>
  <c r="U19" i="4"/>
  <c r="V19" i="4"/>
  <c r="W19" i="4"/>
  <c r="X19" i="4"/>
  <c r="Y19" i="4"/>
  <c r="Y18" i="4"/>
  <c r="X18" i="4"/>
  <c r="W18" i="4"/>
  <c r="V18" i="4"/>
  <c r="U18" i="4"/>
  <c r="T18" i="4"/>
  <c r="Y17" i="4"/>
  <c r="X17" i="4"/>
  <c r="W17" i="4"/>
  <c r="V17" i="4"/>
  <c r="U17" i="4"/>
  <c r="T17" i="4"/>
  <c r="E31" i="4"/>
  <c r="Y11" i="4"/>
  <c r="X11" i="4"/>
  <c r="W11" i="4"/>
  <c r="V11" i="4"/>
  <c r="U11" i="4"/>
  <c r="T11" i="4"/>
  <c r="B34" i="5"/>
  <c r="B29" i="5"/>
  <c r="B27" i="5"/>
  <c r="B26" i="5"/>
  <c r="L23" i="5"/>
  <c r="L22" i="5" s="1"/>
  <c r="L36" i="5" s="1"/>
  <c r="K23" i="5"/>
  <c r="K22" i="5" s="1"/>
  <c r="K36" i="5" s="1"/>
  <c r="J23" i="5"/>
  <c r="I23" i="5"/>
  <c r="H23" i="5"/>
  <c r="H22" i="5" s="1"/>
  <c r="H36" i="5" s="1"/>
  <c r="G23" i="5"/>
  <c r="G22" i="5" s="1"/>
  <c r="G36" i="5" s="1"/>
  <c r="F23" i="5"/>
  <c r="L6" i="5"/>
  <c r="K6" i="5"/>
  <c r="K8" i="5" s="1"/>
  <c r="N38" i="5" l="1"/>
  <c r="W5" i="5"/>
  <c r="S5" i="5"/>
  <c r="T5" i="5"/>
  <c r="V5" i="5"/>
  <c r="Y5" i="5"/>
  <c r="Y18" i="5" s="1"/>
  <c r="Y38" i="5" s="1"/>
  <c r="U5" i="5"/>
  <c r="X5" i="5"/>
  <c r="U36" i="5"/>
  <c r="U37" i="5" s="1"/>
  <c r="E22" i="5"/>
  <c r="Q38" i="5"/>
  <c r="O38" i="5"/>
  <c r="D23" i="5"/>
  <c r="E23" i="5"/>
  <c r="R38" i="5"/>
  <c r="C23" i="5"/>
  <c r="J22" i="5"/>
  <c r="B21" i="5"/>
  <c r="B24" i="5"/>
  <c r="L8" i="5"/>
  <c r="L7" i="5" s="1"/>
  <c r="L18" i="5" s="1"/>
  <c r="L38" i="5" s="1"/>
  <c r="AB13" i="3"/>
  <c r="AB15" i="3" s="1"/>
  <c r="F22" i="5"/>
  <c r="C22" i="5" s="1"/>
  <c r="K7" i="5"/>
  <c r="F18" i="5"/>
  <c r="I22" i="5"/>
  <c r="E36" i="5" l="1"/>
  <c r="E5" i="5"/>
  <c r="D5" i="5"/>
  <c r="D22" i="5"/>
  <c r="B23" i="5"/>
  <c r="J36" i="5"/>
  <c r="K18" i="5"/>
  <c r="K38" i="5" s="1"/>
  <c r="F36" i="5"/>
  <c r="F37" i="5" s="1"/>
  <c r="D36" i="5"/>
  <c r="I36" i="5"/>
  <c r="I37" i="5" s="1"/>
  <c r="B5" i="5" l="1"/>
  <c r="B22" i="5"/>
  <c r="B36" i="5" s="1"/>
  <c r="F38" i="5"/>
  <c r="C36" i="5"/>
  <c r="C37" i="5" s="1"/>
  <c r="Y47" i="4" l="1"/>
  <c r="X47" i="4"/>
  <c r="W47" i="4"/>
  <c r="V48" i="4" s="1"/>
  <c r="V47" i="4"/>
  <c r="Y16" i="4"/>
  <c r="X16" i="4"/>
  <c r="W16" i="4"/>
  <c r="V16" i="4"/>
  <c r="U16" i="4"/>
  <c r="T16" i="4"/>
  <c r="Y15" i="4"/>
  <c r="X15" i="4"/>
  <c r="W15" i="4"/>
  <c r="V15" i="4"/>
  <c r="U15" i="4"/>
  <c r="T15" i="4"/>
  <c r="Y14" i="4"/>
  <c r="X14" i="4"/>
  <c r="W14" i="4"/>
  <c r="V14" i="4"/>
  <c r="U14" i="4"/>
  <c r="T14" i="4"/>
  <c r="Y8" i="4"/>
  <c r="X8" i="4"/>
  <c r="W8" i="4"/>
  <c r="V8" i="4"/>
  <c r="U8" i="4"/>
  <c r="T8" i="4"/>
  <c r="P31" i="4"/>
  <c r="O31" i="4"/>
  <c r="S8" i="4"/>
  <c r="S31" i="4" s="1"/>
  <c r="R8" i="4"/>
  <c r="R31" i="4" s="1"/>
  <c r="Q8" i="4"/>
  <c r="Q31" i="4" s="1"/>
  <c r="P8" i="4"/>
  <c r="O8" i="4"/>
  <c r="N8" i="4"/>
  <c r="N31" i="4" s="1"/>
  <c r="M8" i="4"/>
  <c r="M31" i="4" s="1"/>
  <c r="T13" i="4"/>
  <c r="F47" i="4"/>
  <c r="N47" i="4"/>
  <c r="O47" i="4"/>
  <c r="P47" i="4"/>
  <c r="Q47" i="4"/>
  <c r="R47" i="4"/>
  <c r="S47" i="4"/>
  <c r="T47" i="4"/>
  <c r="U47" i="4"/>
  <c r="B9" i="3"/>
  <c r="B35" i="3"/>
  <c r="X31" i="4" l="1"/>
  <c r="W6" i="5" s="1"/>
  <c r="T31" i="4"/>
  <c r="S6" i="5" s="1"/>
  <c r="S8" i="5" s="1"/>
  <c r="S7" i="5" s="1"/>
  <c r="S18" i="5" s="1"/>
  <c r="S38" i="5" s="1"/>
  <c r="U31" i="4"/>
  <c r="T6" i="5" s="1"/>
  <c r="T8" i="5" s="1"/>
  <c r="T7" i="5" s="1"/>
  <c r="T18" i="5" s="1"/>
  <c r="T38" i="5" s="1"/>
  <c r="V31" i="4"/>
  <c r="U6" i="5" s="1"/>
  <c r="W31" i="4"/>
  <c r="V6" i="5" s="1"/>
  <c r="G8" i="4"/>
  <c r="G31" i="4" s="1"/>
  <c r="B31" i="3"/>
  <c r="B29" i="3"/>
  <c r="B33" i="3"/>
  <c r="V8" i="5" l="1"/>
  <c r="V7" i="5"/>
  <c r="V18" i="5" s="1"/>
  <c r="V38" i="5" s="1"/>
  <c r="U8" i="5"/>
  <c r="U7" i="5"/>
  <c r="U18" i="5" s="1"/>
  <c r="U38" i="5" s="1"/>
  <c r="W8" i="5"/>
  <c r="W7" i="5"/>
  <c r="W18" i="5" s="1"/>
  <c r="W38" i="5" s="1"/>
  <c r="V32" i="4"/>
  <c r="X6" i="5"/>
  <c r="B32" i="3"/>
  <c r="B28" i="3"/>
  <c r="B27" i="3"/>
  <c r="B26" i="3"/>
  <c r="B25" i="3"/>
  <c r="B11" i="3"/>
  <c r="X8" i="5" l="1"/>
  <c r="E8" i="5" s="1"/>
  <c r="E6" i="5"/>
  <c r="B24" i="3"/>
  <c r="B36" i="3" s="1"/>
  <c r="L7" i="4"/>
  <c r="B12" i="3"/>
  <c r="B10" i="3" s="1"/>
  <c r="G47" i="4"/>
  <c r="B7" i="3"/>
  <c r="X7" i="5" l="1"/>
  <c r="B8" i="3"/>
  <c r="H6" i="4"/>
  <c r="I6" i="4"/>
  <c r="J6" i="4"/>
  <c r="K6" i="4"/>
  <c r="H7" i="4"/>
  <c r="I7" i="4"/>
  <c r="J7" i="4"/>
  <c r="K7" i="4"/>
  <c r="H8" i="4"/>
  <c r="I8" i="4"/>
  <c r="J8" i="4"/>
  <c r="K8" i="4"/>
  <c r="L8" i="4"/>
  <c r="H9" i="4"/>
  <c r="I9" i="4"/>
  <c r="J9" i="4"/>
  <c r="K9" i="4"/>
  <c r="L9" i="4"/>
  <c r="H10" i="4"/>
  <c r="I10" i="4"/>
  <c r="J10" i="4"/>
  <c r="K10" i="4"/>
  <c r="L10" i="4"/>
  <c r="H11" i="4"/>
  <c r="I11" i="4"/>
  <c r="J11" i="4"/>
  <c r="K11" i="4"/>
  <c r="L11" i="4"/>
  <c r="K5" i="4"/>
  <c r="J5" i="4"/>
  <c r="I5" i="4"/>
  <c r="H5" i="4"/>
  <c r="E7" i="5" l="1"/>
  <c r="E18" i="5" s="1"/>
  <c r="E38" i="5" s="1"/>
  <c r="X18" i="5"/>
  <c r="L31" i="4"/>
  <c r="J31" i="4"/>
  <c r="I6" i="5" s="1"/>
  <c r="I31" i="4"/>
  <c r="H6" i="5" s="1"/>
  <c r="H8" i="5" s="1"/>
  <c r="H7" i="5" s="1"/>
  <c r="H18" i="5" s="1"/>
  <c r="H38" i="5" s="1"/>
  <c r="H31" i="4"/>
  <c r="G6" i="5" s="1"/>
  <c r="K31" i="4"/>
  <c r="J6" i="5" s="1"/>
  <c r="J8" i="5" s="1"/>
  <c r="J7" i="5" s="1"/>
  <c r="J18" i="5" s="1"/>
  <c r="J38" i="5" s="1"/>
  <c r="J8" i="1"/>
  <c r="J13" i="1"/>
  <c r="K13" i="1" s="1"/>
  <c r="L13" i="1" s="1"/>
  <c r="M13" i="1" s="1"/>
  <c r="J12" i="1"/>
  <c r="K12" i="1" s="1"/>
  <c r="L12" i="1" s="1"/>
  <c r="M12" i="1" s="1"/>
  <c r="J11" i="1"/>
  <c r="K11" i="1" s="1"/>
  <c r="L11" i="1" s="1"/>
  <c r="M11" i="1" s="1"/>
  <c r="J10" i="1"/>
  <c r="K10" i="1" s="1"/>
  <c r="L10" i="1" s="1"/>
  <c r="M10" i="1" s="1"/>
  <c r="J9" i="1"/>
  <c r="K9" i="1" s="1"/>
  <c r="L9" i="1" s="1"/>
  <c r="M9" i="1" s="1"/>
  <c r="H14" i="1"/>
  <c r="K8" i="1" l="1"/>
  <c r="K14" i="1" s="1"/>
  <c r="J14" i="1"/>
  <c r="U19" i="5"/>
  <c r="X38" i="5"/>
  <c r="U39" i="5" s="1"/>
  <c r="D6" i="5"/>
  <c r="I8" i="5"/>
  <c r="D8" i="5" s="1"/>
  <c r="I7" i="5"/>
  <c r="D7" i="5" s="1"/>
  <c r="C6" i="5"/>
  <c r="G8" i="5"/>
  <c r="C8" i="5" s="1"/>
  <c r="L8" i="1" l="1"/>
  <c r="B8" i="5"/>
  <c r="I18" i="5"/>
  <c r="I19" i="5" s="1"/>
  <c r="B6" i="5"/>
  <c r="G7" i="5"/>
  <c r="C45" i="5" s="1"/>
  <c r="I45" i="5" s="1"/>
  <c r="D18" i="5"/>
  <c r="D38" i="5" s="1"/>
  <c r="M47" i="4"/>
  <c r="L47" i="4"/>
  <c r="K47" i="4"/>
  <c r="J47" i="4"/>
  <c r="L14" i="1" l="1"/>
  <c r="M8" i="1"/>
  <c r="M14" i="1" s="1"/>
  <c r="I38" i="5"/>
  <c r="I39" i="5" s="1"/>
  <c r="C7" i="5"/>
  <c r="G18" i="5"/>
  <c r="J48" i="4"/>
  <c r="I47" i="4"/>
  <c r="H47" i="4"/>
  <c r="G38" i="5" l="1"/>
  <c r="F39" i="5" s="1"/>
  <c r="F19" i="5"/>
  <c r="B7" i="5"/>
  <c r="B18" i="5" s="1"/>
  <c r="B38" i="5" s="1"/>
  <c r="B40" i="5" s="1"/>
  <c r="C18" i="5"/>
  <c r="C19" i="5" s="1"/>
  <c r="G48" i="4"/>
  <c r="G49" i="4" s="1"/>
  <c r="J32" i="4"/>
  <c r="B6" i="3"/>
  <c r="B5" i="3"/>
  <c r="C38" i="5" l="1"/>
  <c r="B4" i="3"/>
  <c r="G32" i="4"/>
  <c r="G33" i="4" s="1"/>
  <c r="G50" i="4" s="1"/>
  <c r="B13" i="3"/>
  <c r="B39" i="3" s="1"/>
</calcChain>
</file>

<file path=xl/sharedStrings.xml><?xml version="1.0" encoding="utf-8"?>
<sst xmlns="http://schemas.openxmlformats.org/spreadsheetml/2006/main" count="220" uniqueCount="147">
  <si>
    <t>Статья</t>
  </si>
  <si>
    <t>Всего</t>
  </si>
  <si>
    <t>2020 г.</t>
  </si>
  <si>
    <t>2021 г.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</si>
  <si>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</si>
  <si>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</si>
  <si>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</si>
  <si>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</si>
  <si>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</si>
  <si>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</si>
  <si>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</si>
  <si>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</si>
  <si>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</si>
  <si>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</si>
  <si>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</si>
  <si>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</si>
  <si>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ОПЕРАЦИОННЫЕ РАСХОДЫ, в т.ч.</t>
  </si>
  <si>
    <t>ГРР операционные расходы</t>
  </si>
  <si>
    <t>Топливо и ГСМ</t>
  </si>
  <si>
    <t>Страховые взносы</t>
  </si>
  <si>
    <t>Связь и Интернет</t>
  </si>
  <si>
    <t>Общепроизводственные расходы и АУП, в т.ч.</t>
  </si>
  <si>
    <t>Приобретение вычислительной и оргтехники</t>
  </si>
  <si>
    <t>Приобретение услуг и материалов</t>
  </si>
  <si>
    <t>Ед.</t>
  </si>
  <si>
    <t>Цена за 1 ед.</t>
  </si>
  <si>
    <t>Норма расхода топлива в сут.</t>
  </si>
  <si>
    <t>Поставщик</t>
  </si>
  <si>
    <t>ИНВЕСТИЦИОННЫЕ РАСХОДЫ</t>
  </si>
  <si>
    <t>Техника для ГРР (марка)</t>
  </si>
  <si>
    <t>Водовозка+градирка</t>
  </si>
  <si>
    <t>Топливозаправщик</t>
  </si>
  <si>
    <t>Погрузчик хсмj lw50</t>
  </si>
  <si>
    <t xml:space="preserve">Самосвал </t>
  </si>
  <si>
    <t>Оборудование</t>
  </si>
  <si>
    <t>Список работников бурового отряда ( 2 смены)</t>
  </si>
  <si>
    <t>Зарплата</t>
  </si>
  <si>
    <t>Пом.бур</t>
  </si>
  <si>
    <t>Промывальщик</t>
  </si>
  <si>
    <t>геолог</t>
  </si>
  <si>
    <t>повар</t>
  </si>
  <si>
    <t>Итр</t>
  </si>
  <si>
    <t>Директор</t>
  </si>
  <si>
    <t>Зам .директора по службе безопасности</t>
  </si>
  <si>
    <t>Зам .директора поэкоогической безопасности</t>
  </si>
  <si>
    <t>Главный геолог</t>
  </si>
  <si>
    <t>Главный бухгалтер</t>
  </si>
  <si>
    <t>Бухгалтер-кадровик</t>
  </si>
  <si>
    <t xml:space="preserve">Юрист </t>
  </si>
  <si>
    <t>Итого</t>
  </si>
  <si>
    <t>НДФЛ</t>
  </si>
  <si>
    <t>Приобретение ПО (бух. и геол.)</t>
  </si>
  <si>
    <t>Обслуживание ПО</t>
  </si>
  <si>
    <t>Банковское обслуживание</t>
  </si>
  <si>
    <t>Транспортный налог, водный, неготивное воздействие</t>
  </si>
  <si>
    <t>ФОТ (на руки)</t>
  </si>
  <si>
    <t>итого</t>
  </si>
  <si>
    <t xml:space="preserve">Полевое довольствие или приобретение продуктов питания </t>
  </si>
  <si>
    <t>Вагончики, баня</t>
  </si>
  <si>
    <t>Постельные, кухонные принадлежности( посуда+плитки), моющее+стиральная машина</t>
  </si>
  <si>
    <t xml:space="preserve">Промприборы </t>
  </si>
  <si>
    <t xml:space="preserve">ИТОГО </t>
  </si>
  <si>
    <t>Предполагаемый срок добычи</t>
  </si>
  <si>
    <t>кол-во дней</t>
  </si>
  <si>
    <t>кол-во добычи в день гр.</t>
  </si>
  <si>
    <t>выход лигатурного залота</t>
  </si>
  <si>
    <t>стоимость</t>
  </si>
  <si>
    <t>Машинист буровой</t>
  </si>
  <si>
    <t>Непредвиденные расходы</t>
  </si>
  <si>
    <t>Итого по 2 позициям</t>
  </si>
  <si>
    <t>Буровая установка УРБ 2А2 на базе ТТ4</t>
  </si>
  <si>
    <t>Камаз КМУ</t>
  </si>
  <si>
    <t>Toyota Dyna</t>
  </si>
  <si>
    <t>водитель КМУ</t>
  </si>
  <si>
    <t>тракторист (помбура)</t>
  </si>
  <si>
    <t>Начальник участка</t>
  </si>
  <si>
    <t>ДЭС 30 КВт</t>
  </si>
  <si>
    <t>Премия сверх отработанных 1500 м.</t>
  </si>
  <si>
    <t>Медосмотр (21*6000), медикоменты, канц товары и т.д.</t>
  </si>
  <si>
    <t>баня 2 шт.</t>
  </si>
  <si>
    <t>вагончик для промывки 2 шт.</t>
  </si>
  <si>
    <t>вагончик-столовая 2 шт.</t>
  </si>
  <si>
    <t>Вагончики жилые 8 шт.</t>
  </si>
  <si>
    <t>период поисковых и разведочных работ (октябрь 2020-октябрь 2021гг)</t>
  </si>
  <si>
    <t xml:space="preserve">период разработки месторождения </t>
  </si>
  <si>
    <t>Всего инвестиционные расходы</t>
  </si>
  <si>
    <t>ФОТ   (на руки)</t>
  </si>
  <si>
    <t>Экcкаватор  камацу 2 кбм.</t>
  </si>
  <si>
    <t>Скруббер СБ 160 в сборе</t>
  </si>
  <si>
    <t>для поисковых и разведочных работ</t>
  </si>
  <si>
    <t>Оборудование ЗПК</t>
  </si>
  <si>
    <t>Бухгалтер материальной группы</t>
  </si>
  <si>
    <t>Диспетчер</t>
  </si>
  <si>
    <t>Грузовик КМУ</t>
  </si>
  <si>
    <t>Взята минимальная цена золота.</t>
  </si>
  <si>
    <t>По прогнозам аналитиков цена в 4600 будет колебаться еще</t>
  </si>
  <si>
    <t>в течение 3-х лет , т.е до 2024 года</t>
  </si>
  <si>
    <t>медицинский работник</t>
  </si>
  <si>
    <t>Горный мастер</t>
  </si>
  <si>
    <t>Кладовщик</t>
  </si>
  <si>
    <t>Материалы для бурения (10.01)</t>
  </si>
  <si>
    <t>Запчасти, ТО и ТР техники (10.05)</t>
  </si>
  <si>
    <t>Материалы и Инструменты (10.09)</t>
  </si>
  <si>
    <t>Разнорабочий</t>
  </si>
  <si>
    <t>Механик</t>
  </si>
  <si>
    <t>Сварщик</t>
  </si>
  <si>
    <t>Сьемщик-доводчик</t>
  </si>
  <si>
    <t>Заведующий ЗПК</t>
  </si>
  <si>
    <t>Мониторщик скруббер</t>
  </si>
  <si>
    <t>Машинист экскаватора</t>
  </si>
  <si>
    <t xml:space="preserve">Мониторщик </t>
  </si>
  <si>
    <t>Водитель самосвала</t>
  </si>
  <si>
    <t>Водитель погрузчика</t>
  </si>
  <si>
    <t>Водитель водовозки</t>
  </si>
  <si>
    <t>Водитель топливозапрвщика</t>
  </si>
  <si>
    <t>2022 г.</t>
  </si>
  <si>
    <t>15*30=450*2=900</t>
  </si>
  <si>
    <t>28*30=840*2=1680</t>
  </si>
  <si>
    <t>1500*2=3000*2=6000</t>
  </si>
  <si>
    <t>25*30=750*2=1500</t>
  </si>
  <si>
    <t>10л/час*24*30=7200*2=14400</t>
  </si>
  <si>
    <t>доставка</t>
  </si>
  <si>
    <t>30480*600*6=186480</t>
  </si>
  <si>
    <t>для добычи</t>
  </si>
  <si>
    <t>10л./ч*24*30=7200*4=28800</t>
  </si>
  <si>
    <t>7л./ч*24*30=5040*2=10080</t>
  </si>
  <si>
    <t>55,1л./100*30=3000*6=18000</t>
  </si>
  <si>
    <t>18,2л./ч*24*30=13104*6=78624</t>
  </si>
  <si>
    <t>30л./100*30*2=1800</t>
  </si>
  <si>
    <t>30л./100*600*30*2=36000</t>
  </si>
  <si>
    <t>электростанция 150-200 кВт</t>
  </si>
  <si>
    <t>50л/час*24*30*2=72000</t>
  </si>
  <si>
    <t xml:space="preserve">Платежи за пользование природными ресурсами </t>
  </si>
  <si>
    <t>Аренда лесных земель</t>
  </si>
  <si>
    <t xml:space="preserve">Полевое довольствие геологов или приобретение продуктов питания </t>
  </si>
  <si>
    <t>аренда офиса</t>
  </si>
  <si>
    <t>по 2 лицензиям</t>
  </si>
  <si>
    <t>Расчеты последующих периодов считается вести нецелесообразно, так как наблюдается резкое колебание цен в связи с нестабильностью валюты.</t>
  </si>
  <si>
    <t>При наличии буровых отрядов и техникик планируется продолжение разведочной деятельности на подрядной основе.</t>
  </si>
  <si>
    <t xml:space="preserve">При стоимости метра бурения 6 000 рублей и при среднем бурнии в 60 000 метров месяц, можно спланировать поступления в 36 млн.рублей. </t>
  </si>
  <si>
    <t xml:space="preserve">Ориентировочные затраты на содержания буровой бригады в месяц </t>
  </si>
  <si>
    <t>рублей, то доход от данного вида деятельности ориентировочно составит</t>
  </si>
  <si>
    <t>рублей в месяц</t>
  </si>
  <si>
    <t xml:space="preserve">    </t>
  </si>
  <si>
    <t>Грейдер</t>
  </si>
  <si>
    <t>Водитель грейдера</t>
  </si>
  <si>
    <t>Спецодежда (98 человек*2комплекта*7500) на 2021 год приобретение обуви, касок, перчаток,  верхонок, распираторов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</si>
</sst>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204"/>
      <scheme val="minor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0" borderId="0" xfId="0" applyNumberFormat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 vertical="center"/>
    </xf>
    <xf numFmtId="0" fontId="13" fillId="0" borderId="0" xfId="0" applyFont="1"/>
    <xf numFmtId="3" fontId="0" fillId="0" borderId="1" xfId="0" applyNumberFormat="1" applyFill="1" applyBorder="1" applyAlignment="1"/>
    <xf numFmtId="3" fontId="0" fillId="0" borderId="1" xfId="0" applyNumberFormat="1" applyFill="1" applyBorder="1"/>
    <xf numFmtId="3" fontId="0" fillId="4" borderId="1" xfId="0" applyNumberFormat="1" applyFill="1" applyBorder="1"/>
    <xf numFmtId="0" fontId="0" fillId="3" borderId="21" xfId="0" applyFill="1" applyBorder="1"/>
    <xf numFmtId="0" fontId="0" fillId="3" borderId="22" xfId="0" applyFill="1" applyBorder="1"/>
    <xf numFmtId="3" fontId="0" fillId="6" borderId="21" xfId="0" applyNumberFormat="1" applyFill="1" applyBorder="1"/>
    <xf numFmtId="0" fontId="0" fillId="6" borderId="30" xfId="0" applyFill="1" applyBorder="1"/>
    <xf numFmtId="3" fontId="0" fillId="6" borderId="1" xfId="0" applyNumberFormat="1" applyFill="1" applyBorder="1"/>
    <xf numFmtId="0" fontId="0" fillId="6" borderId="1" xfId="0" applyFill="1" applyBorder="1"/>
    <xf numFmtId="3" fontId="14" fillId="6" borderId="5" xfId="0" applyNumberFormat="1" applyFont="1" applyFill="1" applyBorder="1"/>
    <xf numFmtId="0" fontId="0" fillId="6" borderId="13" xfId="0" applyFill="1" applyBorder="1"/>
    <xf numFmtId="0" fontId="0" fillId="6" borderId="1" xfId="0" applyFill="1" applyBorder="1" applyAlignment="1"/>
    <xf numFmtId="0" fontId="0" fillId="6" borderId="4" xfId="0" applyFill="1" applyBorder="1"/>
    <xf numFmtId="0" fontId="0" fillId="6" borderId="5" xfId="0" applyFill="1" applyBorder="1"/>
    <xf numFmtId="0" fontId="0" fillId="6" borderId="8" xfId="0" applyFill="1" applyBorder="1"/>
    <xf numFmtId="3" fontId="0" fillId="6" borderId="4" xfId="0" applyNumberFormat="1" applyFill="1" applyBorder="1"/>
    <xf numFmtId="0" fontId="0" fillId="7" borderId="1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7" xfId="0" applyFill="1" applyBorder="1" applyAlignment="1">
      <alignment horizontal="center"/>
    </xf>
    <xf numFmtId="0" fontId="0" fillId="7" borderId="6" xfId="0" applyFill="1" applyBorder="1"/>
    <xf numFmtId="0" fontId="0" fillId="7" borderId="25" xfId="0" applyFill="1" applyBorder="1" applyAlignment="1">
      <alignment horizontal="center"/>
    </xf>
    <xf numFmtId="0" fontId="0" fillId="7" borderId="21" xfId="0" applyFill="1" applyBorder="1"/>
    <xf numFmtId="0" fontId="0" fillId="7" borderId="23" xfId="0" applyFill="1" applyBorder="1"/>
    <xf numFmtId="3" fontId="16" fillId="7" borderId="5" xfId="0" applyNumberFormat="1" applyFont="1" applyFill="1" applyBorder="1"/>
    <xf numFmtId="0" fontId="14" fillId="6" borderId="17" xfId="0" applyFont="1" applyFill="1" applyBorder="1"/>
    <xf numFmtId="0" fontId="15" fillId="0" borderId="17" xfId="0" applyFont="1" applyBorder="1"/>
    <xf numFmtId="3" fontId="14" fillId="6" borderId="4" xfId="0" applyNumberFormat="1" applyFont="1" applyFill="1" applyBorder="1"/>
    <xf numFmtId="3" fontId="17" fillId="0" borderId="4" xfId="0" applyNumberFormat="1" applyFont="1" applyBorder="1"/>
    <xf numFmtId="0" fontId="12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4" borderId="21" xfId="0" applyFill="1" applyBorder="1"/>
    <xf numFmtId="0" fontId="0" fillId="4" borderId="22" xfId="0" applyFill="1" applyBorder="1"/>
    <xf numFmtId="3" fontId="0" fillId="0" borderId="21" xfId="0" applyNumberFormat="1" applyBorder="1"/>
    <xf numFmtId="3" fontId="0" fillId="0" borderId="22" xfId="0" applyNumberFormat="1" applyBorder="1"/>
    <xf numFmtId="3" fontId="0" fillId="4" borderId="21" xfId="0" applyNumberFormat="1" applyFill="1" applyBorder="1"/>
    <xf numFmtId="3" fontId="0" fillId="4" borderId="22" xfId="0" applyNumberFormat="1" applyFill="1" applyBorder="1"/>
    <xf numFmtId="0" fontId="10" fillId="0" borderId="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0" fillId="3" borderId="21" xfId="0" applyFont="1" applyFill="1" applyBorder="1"/>
    <xf numFmtId="0" fontId="13" fillId="4" borderId="21" xfId="0" applyFont="1" applyFill="1" applyBorder="1"/>
    <xf numFmtId="3" fontId="0" fillId="2" borderId="38" xfId="0" applyNumberFormat="1" applyFill="1" applyBorder="1"/>
    <xf numFmtId="3" fontId="0" fillId="8" borderId="1" xfId="0" applyNumberFormat="1" applyFill="1" applyBorder="1" applyAlignment="1"/>
    <xf numFmtId="3" fontId="0" fillId="8" borderId="1" xfId="0" applyNumberFormat="1" applyFill="1" applyBorder="1"/>
    <xf numFmtId="0" fontId="8" fillId="8" borderId="21" xfId="0" applyFont="1" applyFill="1" applyBorder="1"/>
    <xf numFmtId="3" fontId="0" fillId="2" borderId="39" xfId="0" applyNumberFormat="1" applyFill="1" applyBorder="1"/>
    <xf numFmtId="3" fontId="0" fillId="2" borderId="37" xfId="0" applyNumberFormat="1" applyFill="1" applyBorder="1"/>
    <xf numFmtId="0" fontId="7" fillId="2" borderId="37" xfId="0" applyFont="1" applyFill="1" applyBorder="1"/>
    <xf numFmtId="0" fontId="10" fillId="3" borderId="29" xfId="0" applyFont="1" applyFill="1" applyBorder="1"/>
    <xf numFmtId="0" fontId="13" fillId="7" borderId="30" xfId="0" applyFont="1" applyFill="1" applyBorder="1"/>
    <xf numFmtId="0" fontId="0" fillId="7" borderId="30" xfId="0" applyFill="1" applyBorder="1"/>
    <xf numFmtId="0" fontId="14" fillId="7" borderId="36" xfId="0" applyFont="1" applyFill="1" applyBorder="1"/>
    <xf numFmtId="0" fontId="18" fillId="6" borderId="36" xfId="0" applyFont="1" applyFill="1" applyBorder="1"/>
    <xf numFmtId="3" fontId="18" fillId="6" borderId="27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9" fontId="0" fillId="0" borderId="1" xfId="0" applyNumberFormat="1" applyBorder="1"/>
    <xf numFmtId="0" fontId="16" fillId="0" borderId="1" xfId="0" applyFont="1" applyBorder="1" applyAlignment="1">
      <alignment wrapText="1"/>
    </xf>
    <xf numFmtId="0" fontId="16" fillId="0" borderId="1" xfId="0" applyFont="1" applyBorder="1"/>
    <xf numFmtId="1" fontId="16" fillId="0" borderId="1" xfId="0" applyNumberFormat="1" applyFont="1" applyBorder="1"/>
    <xf numFmtId="0" fontId="19" fillId="8" borderId="30" xfId="0" applyFont="1" applyFill="1" applyBorder="1" applyAlignment="1"/>
    <xf numFmtId="3" fontId="0" fillId="8" borderId="21" xfId="0" applyNumberFormat="1" applyFill="1" applyBorder="1"/>
    <xf numFmtId="3" fontId="0" fillId="8" borderId="22" xfId="0" applyNumberFormat="1" applyFill="1" applyBorder="1"/>
    <xf numFmtId="3" fontId="0" fillId="8" borderId="7" xfId="0" applyNumberFormat="1" applyFill="1" applyBorder="1"/>
    <xf numFmtId="3" fontId="0" fillId="8" borderId="26" xfId="0" applyNumberFormat="1" applyFill="1" applyBorder="1"/>
    <xf numFmtId="3" fontId="0" fillId="8" borderId="3" xfId="0" applyNumberFormat="1" applyFill="1" applyBorder="1"/>
    <xf numFmtId="3" fontId="0" fillId="8" borderId="16" xfId="0" applyNumberFormat="1" applyFill="1" applyBorder="1"/>
    <xf numFmtId="0" fontId="6" fillId="0" borderId="21" xfId="0" applyFont="1" applyFill="1" applyBorder="1"/>
    <xf numFmtId="3" fontId="0" fillId="8" borderId="13" xfId="0" applyNumberFormat="1" applyFill="1" applyBorder="1"/>
    <xf numFmtId="3" fontId="0" fillId="0" borderId="3" xfId="0" applyNumberFormat="1" applyBorder="1"/>
    <xf numFmtId="3" fontId="0" fillId="0" borderId="24" xfId="0" applyNumberFormat="1" applyBorder="1"/>
    <xf numFmtId="3" fontId="0" fillId="0" borderId="23" xfId="0" applyNumberFormat="1" applyBorder="1"/>
    <xf numFmtId="0" fontId="6" fillId="8" borderId="23" xfId="0" applyFont="1" applyFill="1" applyBorder="1"/>
    <xf numFmtId="0" fontId="6" fillId="7" borderId="7" xfId="0" applyFont="1" applyFill="1" applyBorder="1" applyAlignment="1">
      <alignment horizontal="center" wrapText="1"/>
    </xf>
    <xf numFmtId="3" fontId="16" fillId="8" borderId="21" xfId="0" applyNumberFormat="1" applyFont="1" applyFill="1" applyBorder="1"/>
    <xf numFmtId="0" fontId="6" fillId="0" borderId="1" xfId="0" applyFont="1" applyBorder="1"/>
    <xf numFmtId="0" fontId="20" fillId="0" borderId="0" xfId="0" applyFont="1"/>
    <xf numFmtId="3" fontId="20" fillId="0" borderId="0" xfId="0" applyNumberFormat="1" applyFont="1"/>
    <xf numFmtId="0" fontId="10" fillId="0" borderId="3" xfId="0" applyFont="1" applyBorder="1" applyAlignment="1">
      <alignment horizontal="center" vertical="center"/>
    </xf>
    <xf numFmtId="3" fontId="16" fillId="2" borderId="38" xfId="0" applyNumberFormat="1" applyFont="1" applyFill="1" applyBorder="1"/>
    <xf numFmtId="0" fontId="5" fillId="0" borderId="1" xfId="0" applyFont="1" applyBorder="1"/>
    <xf numFmtId="0" fontId="19" fillId="8" borderId="21" xfId="0" applyFont="1" applyFill="1" applyBorder="1" applyAlignment="1"/>
    <xf numFmtId="0" fontId="5" fillId="0" borderId="21" xfId="0" applyFont="1" applyFill="1" applyBorder="1" applyAlignment="1">
      <alignment horizontal="left"/>
    </xf>
    <xf numFmtId="0" fontId="0" fillId="8" borderId="21" xfId="0" applyFill="1" applyBorder="1" applyAlignment="1"/>
    <xf numFmtId="0" fontId="19" fillId="0" borderId="21" xfId="0" applyFont="1" applyFill="1" applyBorder="1" applyAlignment="1"/>
    <xf numFmtId="0" fontId="0" fillId="0" borderId="21" xfId="0" applyBorder="1"/>
    <xf numFmtId="0" fontId="0" fillId="0" borderId="21" xfId="0" applyFill="1" applyBorder="1"/>
    <xf numFmtId="0" fontId="5" fillId="6" borderId="1" xfId="0" applyFont="1" applyFill="1" applyBorder="1"/>
    <xf numFmtId="0" fontId="16" fillId="0" borderId="0" xfId="0" applyFont="1" applyAlignment="1"/>
    <xf numFmtId="3" fontId="16" fillId="7" borderId="8" xfId="0" applyNumberFormat="1" applyFont="1" applyFill="1" applyBorder="1"/>
    <xf numFmtId="3" fontId="14" fillId="6" borderId="8" xfId="0" applyNumberFormat="1" applyFont="1" applyFill="1" applyBorder="1"/>
    <xf numFmtId="3" fontId="14" fillId="6" borderId="37" xfId="0" applyNumberFormat="1" applyFont="1" applyFill="1" applyBorder="1"/>
    <xf numFmtId="3" fontId="14" fillId="6" borderId="38" xfId="0" applyNumberFormat="1" applyFont="1" applyFill="1" applyBorder="1"/>
    <xf numFmtId="0" fontId="8" fillId="7" borderId="4" xfId="0" applyFont="1" applyFill="1" applyBorder="1"/>
    <xf numFmtId="0" fontId="8" fillId="7" borderId="5" xfId="0" applyFont="1" applyFill="1" applyBorder="1"/>
    <xf numFmtId="0" fontId="5" fillId="7" borderId="5" xfId="0" applyFont="1" applyFill="1" applyBorder="1"/>
    <xf numFmtId="0" fontId="0" fillId="7" borderId="27" xfId="0" applyFill="1" applyBorder="1"/>
    <xf numFmtId="0" fontId="0" fillId="7" borderId="40" xfId="0" applyFill="1" applyBorder="1"/>
    <xf numFmtId="0" fontId="0" fillId="7" borderId="34" xfId="0" applyFill="1" applyBorder="1" applyAlignment="1">
      <alignment horizontal="center"/>
    </xf>
    <xf numFmtId="0" fontId="0" fillId="7" borderId="13" xfId="0" applyFill="1" applyBorder="1"/>
    <xf numFmtId="0" fontId="0" fillId="7" borderId="29" xfId="0" applyFill="1" applyBorder="1"/>
    <xf numFmtId="0" fontId="0" fillId="7" borderId="46" xfId="0" applyFill="1" applyBorder="1"/>
    <xf numFmtId="0" fontId="4" fillId="8" borderId="23" xfId="0" applyFont="1" applyFill="1" applyBorder="1"/>
    <xf numFmtId="0" fontId="4" fillId="0" borderId="21" xfId="0" applyFont="1" applyFill="1" applyBorder="1"/>
    <xf numFmtId="3" fontId="0" fillId="6" borderId="13" xfId="0" applyNumberFormat="1" applyFill="1" applyBorder="1"/>
    <xf numFmtId="3" fontId="0" fillId="6" borderId="30" xfId="0" applyNumberFormat="1" applyFill="1" applyBorder="1"/>
    <xf numFmtId="3" fontId="0" fillId="6" borderId="17" xfId="0" applyNumberFormat="1" applyFill="1" applyBorder="1"/>
    <xf numFmtId="3" fontId="0" fillId="6" borderId="23" xfId="0" applyNumberFormat="1" applyFill="1" applyBorder="1"/>
    <xf numFmtId="3" fontId="0" fillId="6" borderId="3" xfId="0" applyNumberFormat="1" applyFill="1" applyBorder="1"/>
    <xf numFmtId="3" fontId="0" fillId="6" borderId="5" xfId="0" applyNumberFormat="1" applyFill="1" applyBorder="1"/>
    <xf numFmtId="3" fontId="0" fillId="6" borderId="25" xfId="0" applyNumberFormat="1" applyFill="1" applyBorder="1"/>
    <xf numFmtId="3" fontId="0" fillId="6" borderId="7" xfId="0" applyNumberFormat="1" applyFill="1" applyBorder="1"/>
    <xf numFmtId="3" fontId="0" fillId="6" borderId="14" xfId="0" applyNumberFormat="1" applyFill="1" applyBorder="1"/>
    <xf numFmtId="0" fontId="5" fillId="7" borderId="8" xfId="0" applyFont="1" applyFill="1" applyBorder="1"/>
    <xf numFmtId="0" fontId="8" fillId="7" borderId="6" xfId="0" applyFont="1" applyFill="1" applyBorder="1"/>
    <xf numFmtId="3" fontId="0" fillId="6" borderId="34" xfId="0" applyNumberFormat="1" applyFill="1" applyBorder="1"/>
    <xf numFmtId="3" fontId="0" fillId="6" borderId="29" xfId="0" applyNumberFormat="1" applyFill="1" applyBorder="1"/>
    <xf numFmtId="3" fontId="0" fillId="6" borderId="8" xfId="0" applyNumberFormat="1" applyFill="1" applyBorder="1"/>
    <xf numFmtId="0" fontId="4" fillId="7" borderId="1" xfId="0" applyFont="1" applyFill="1" applyBorder="1"/>
    <xf numFmtId="3" fontId="21" fillId="7" borderId="25" xfId="0" applyNumberFormat="1" applyFont="1" applyFill="1" applyBorder="1"/>
    <xf numFmtId="3" fontId="21" fillId="7" borderId="7" xfId="0" applyNumberFormat="1" applyFont="1" applyFill="1" applyBorder="1"/>
    <xf numFmtId="3" fontId="21" fillId="7" borderId="26" xfId="0" applyNumberFormat="1" applyFont="1" applyFill="1" applyBorder="1"/>
    <xf numFmtId="3" fontId="21" fillId="7" borderId="18" xfId="0" applyNumberFormat="1" applyFont="1" applyFill="1" applyBorder="1"/>
    <xf numFmtId="3" fontId="21" fillId="7" borderId="19" xfId="0" applyNumberFormat="1" applyFont="1" applyFill="1" applyBorder="1"/>
    <xf numFmtId="3" fontId="21" fillId="7" borderId="44" xfId="0" applyNumberFormat="1" applyFont="1" applyFill="1" applyBorder="1"/>
    <xf numFmtId="3" fontId="21" fillId="7" borderId="20" xfId="0" applyNumberFormat="1" applyFont="1" applyFill="1" applyBorder="1"/>
    <xf numFmtId="3" fontId="21" fillId="7" borderId="21" xfId="0" applyNumberFormat="1" applyFont="1" applyFill="1" applyBorder="1"/>
    <xf numFmtId="3" fontId="21" fillId="7" borderId="1" xfId="0" applyNumberFormat="1" applyFont="1" applyFill="1" applyBorder="1"/>
    <xf numFmtId="3" fontId="21" fillId="7" borderId="22" xfId="0" applyNumberFormat="1" applyFont="1" applyFill="1" applyBorder="1"/>
    <xf numFmtId="3" fontId="21" fillId="7" borderId="13" xfId="0" applyNumberFormat="1" applyFont="1" applyFill="1" applyBorder="1"/>
    <xf numFmtId="3" fontId="21" fillId="7" borderId="4" xfId="0" applyNumberFormat="1" applyFont="1" applyFill="1" applyBorder="1"/>
    <xf numFmtId="3" fontId="16" fillId="0" borderId="1" xfId="0" applyNumberFormat="1" applyFont="1" applyBorder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0" fillId="3" borderId="23" xfId="0" applyNumberFormat="1" applyFill="1" applyBorder="1"/>
    <xf numFmtId="3" fontId="0" fillId="3" borderId="3" xfId="0" applyNumberFormat="1" applyFill="1" applyBorder="1"/>
    <xf numFmtId="3" fontId="0" fillId="3" borderId="24" xfId="0" applyNumberFormat="1" applyFill="1" applyBorder="1"/>
    <xf numFmtId="3" fontId="0" fillId="3" borderId="21" xfId="0" applyNumberFormat="1" applyFill="1" applyBorder="1"/>
    <xf numFmtId="3" fontId="0" fillId="3" borderId="1" xfId="0" applyNumberFormat="1" applyFill="1" applyBorder="1"/>
    <xf numFmtId="3" fontId="0" fillId="5" borderId="1" xfId="0" applyNumberFormat="1" applyFill="1" applyBorder="1"/>
    <xf numFmtId="3" fontId="0" fillId="5" borderId="22" xfId="0" applyNumberFormat="1" applyFill="1" applyBorder="1"/>
    <xf numFmtId="3" fontId="13" fillId="7" borderId="21" xfId="0" applyNumberFormat="1" applyFont="1" applyFill="1" applyBorder="1"/>
    <xf numFmtId="3" fontId="13" fillId="7" borderId="1" xfId="0" applyNumberFormat="1" applyFont="1" applyFill="1" applyBorder="1"/>
    <xf numFmtId="3" fontId="13" fillId="7" borderId="22" xfId="0" applyNumberFormat="1" applyFont="1" applyFill="1" applyBorder="1"/>
    <xf numFmtId="0" fontId="3" fillId="7" borderId="30" xfId="0" applyFont="1" applyFill="1" applyBorder="1"/>
    <xf numFmtId="0" fontId="3" fillId="7" borderId="30" xfId="0" applyFont="1" applyFill="1" applyBorder="1" applyAlignment="1">
      <alignment wrapText="1"/>
    </xf>
    <xf numFmtId="3" fontId="3" fillId="8" borderId="21" xfId="0" applyNumberFormat="1" applyFont="1" applyFill="1" applyBorder="1"/>
    <xf numFmtId="0" fontId="3" fillId="7" borderId="42" xfId="0" applyFont="1" applyFill="1" applyBorder="1"/>
    <xf numFmtId="0" fontId="3" fillId="7" borderId="1" xfId="0" applyFont="1" applyFill="1" applyBorder="1"/>
    <xf numFmtId="3" fontId="18" fillId="6" borderId="40" xfId="0" applyNumberFormat="1" applyFont="1" applyFill="1" applyBorder="1" applyAlignment="1">
      <alignment horizontal="center"/>
    </xf>
    <xf numFmtId="3" fontId="18" fillId="6" borderId="41" xfId="0" applyNumberFormat="1" applyFont="1" applyFill="1" applyBorder="1" applyAlignment="1">
      <alignment horizontal="center"/>
    </xf>
    <xf numFmtId="0" fontId="3" fillId="6" borderId="31" xfId="0" applyFont="1" applyFill="1" applyBorder="1"/>
    <xf numFmtId="0" fontId="3" fillId="6" borderId="30" xfId="0" applyFont="1" applyFill="1" applyBorder="1"/>
    <xf numFmtId="0" fontId="3" fillId="6" borderId="30" xfId="0" applyFont="1" applyFill="1" applyBorder="1" applyAlignment="1">
      <alignment wrapText="1"/>
    </xf>
    <xf numFmtId="0" fontId="3" fillId="6" borderId="43" xfId="0" applyFont="1" applyFill="1" applyBorder="1"/>
    <xf numFmtId="0" fontId="3" fillId="6" borderId="42" xfId="0" applyFont="1" applyFill="1" applyBorder="1"/>
    <xf numFmtId="3" fontId="0" fillId="8" borderId="27" xfId="0" applyNumberFormat="1" applyFill="1" applyBorder="1"/>
    <xf numFmtId="3" fontId="0" fillId="8" borderId="40" xfId="0" applyNumberFormat="1" applyFill="1" applyBorder="1"/>
    <xf numFmtId="3" fontId="0" fillId="8" borderId="46" xfId="0" applyNumberFormat="1" applyFill="1" applyBorder="1"/>
    <xf numFmtId="3" fontId="21" fillId="7" borderId="17" xfId="0" applyNumberFormat="1" applyFont="1" applyFill="1" applyBorder="1"/>
    <xf numFmtId="3" fontId="21" fillId="7" borderId="49" xfId="0" applyNumberFormat="1" applyFont="1" applyFill="1" applyBorder="1"/>
    <xf numFmtId="0" fontId="0" fillId="0" borderId="35" xfId="0" applyBorder="1" applyAlignment="1">
      <alignment horizontal="center"/>
    </xf>
    <xf numFmtId="3" fontId="18" fillId="6" borderId="35" xfId="0" applyNumberFormat="1" applyFont="1" applyFill="1" applyBorder="1" applyAlignment="1">
      <alignment horizontal="center"/>
    </xf>
    <xf numFmtId="0" fontId="14" fillId="7" borderId="17" xfId="0" applyFont="1" applyFill="1" applyBorder="1"/>
    <xf numFmtId="3" fontId="16" fillId="7" borderId="9" xfId="0" applyNumberFormat="1" applyFont="1" applyFill="1" applyBorder="1"/>
    <xf numFmtId="0" fontId="12" fillId="0" borderId="1" xfId="0" applyFont="1" applyBorder="1" applyAlignment="1">
      <alignment horizontal="center" vertical="center"/>
    </xf>
    <xf numFmtId="0" fontId="11" fillId="0" borderId="18" xfId="0" applyFont="1" applyBorder="1"/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3" fontId="0" fillId="3" borderId="22" xfId="0" applyNumberFormat="1" applyFill="1" applyBorder="1"/>
    <xf numFmtId="3" fontId="16" fillId="7" borderId="27" xfId="0" applyNumberFormat="1" applyFont="1" applyFill="1" applyBorder="1"/>
    <xf numFmtId="3" fontId="16" fillId="7" borderId="51" xfId="0" applyNumberFormat="1" applyFont="1" applyFill="1" applyBorder="1" applyAlignment="1">
      <alignment horizontal="center"/>
    </xf>
    <xf numFmtId="3" fontId="0" fillId="8" borderId="28" xfId="0" applyNumberFormat="1" applyFill="1" applyBorder="1"/>
    <xf numFmtId="3" fontId="0" fillId="8" borderId="52" xfId="0" applyNumberFormat="1" applyFill="1" applyBorder="1"/>
    <xf numFmtId="3" fontId="0" fillId="7" borderId="51" xfId="0" applyNumberFormat="1" applyFill="1" applyBorder="1"/>
    <xf numFmtId="3" fontId="16" fillId="7" borderId="4" xfId="0" applyNumberFormat="1" applyFont="1" applyFill="1" applyBorder="1"/>
    <xf numFmtId="0" fontId="3" fillId="0" borderId="0" xfId="0" applyFont="1"/>
    <xf numFmtId="0" fontId="2" fillId="0" borderId="0" xfId="0" applyFont="1"/>
    <xf numFmtId="0" fontId="2" fillId="0" borderId="23" xfId="0" applyFont="1" applyBorder="1"/>
    <xf numFmtId="3" fontId="16" fillId="9" borderId="21" xfId="0" applyNumberFormat="1" applyFont="1" applyFill="1" applyBorder="1"/>
    <xf numFmtId="3" fontId="0" fillId="9" borderId="1" xfId="0" applyNumberFormat="1" applyFill="1" applyBorder="1"/>
    <xf numFmtId="3" fontId="0" fillId="9" borderId="22" xfId="0" applyNumberFormat="1" applyFill="1" applyBorder="1"/>
    <xf numFmtId="3" fontId="22" fillId="9" borderId="21" xfId="0" applyNumberFormat="1" applyFont="1" applyFill="1" applyBorder="1"/>
    <xf numFmtId="3" fontId="22" fillId="9" borderId="1" xfId="0" applyNumberFormat="1" applyFont="1" applyFill="1" applyBorder="1"/>
    <xf numFmtId="3" fontId="22" fillId="9" borderId="45" xfId="0" applyNumberFormat="1" applyFont="1" applyFill="1" applyBorder="1"/>
    <xf numFmtId="3" fontId="22" fillId="9" borderId="22" xfId="0" applyNumberFormat="1" applyFont="1" applyFill="1" applyBorder="1"/>
    <xf numFmtId="3" fontId="0" fillId="9" borderId="21" xfId="0" applyNumberFormat="1" applyFill="1" applyBorder="1"/>
    <xf numFmtId="3" fontId="0" fillId="9" borderId="45" xfId="0" applyNumberFormat="1" applyFill="1" applyBorder="1"/>
    <xf numFmtId="0" fontId="0" fillId="9" borderId="1" xfId="0" applyFill="1" applyBorder="1"/>
    <xf numFmtId="0" fontId="4" fillId="9" borderId="1" xfId="0" applyFont="1" applyFill="1" applyBorder="1"/>
    <xf numFmtId="3" fontId="0" fillId="9" borderId="7" xfId="0" applyNumberFormat="1" applyFill="1" applyBorder="1"/>
    <xf numFmtId="3" fontId="0" fillId="9" borderId="26" xfId="0" applyNumberFormat="1" applyFill="1" applyBorder="1"/>
    <xf numFmtId="3" fontId="0" fillId="9" borderId="13" xfId="0" applyNumberFormat="1" applyFill="1" applyBorder="1"/>
    <xf numFmtId="0" fontId="2" fillId="6" borderId="30" xfId="0" applyFont="1" applyFill="1" applyBorder="1" applyAlignment="1">
      <alignment wrapText="1"/>
    </xf>
    <xf numFmtId="3" fontId="0" fillId="9" borderId="18" xfId="0" applyNumberFormat="1" applyFill="1" applyBorder="1"/>
    <xf numFmtId="3" fontId="0" fillId="9" borderId="19" xfId="0" applyNumberFormat="1" applyFill="1" applyBorder="1"/>
    <xf numFmtId="3" fontId="0" fillId="9" borderId="44" xfId="0" applyNumberFormat="1" applyFill="1" applyBorder="1"/>
    <xf numFmtId="3" fontId="0" fillId="9" borderId="25" xfId="0" applyNumberFormat="1" applyFill="1" applyBorder="1"/>
    <xf numFmtId="3" fontId="0" fillId="6" borderId="39" xfId="0" applyNumberFormat="1" applyFill="1" applyBorder="1"/>
    <xf numFmtId="0" fontId="2" fillId="6" borderId="30" xfId="0" applyFont="1" applyFill="1" applyBorder="1"/>
    <xf numFmtId="3" fontId="16" fillId="7" borderId="6" xfId="0" applyNumberFormat="1" applyFont="1" applyFill="1" applyBorder="1"/>
    <xf numFmtId="3" fontId="16" fillId="7" borderId="17" xfId="0" applyNumberFormat="1" applyFont="1" applyFill="1" applyBorder="1"/>
    <xf numFmtId="0" fontId="0" fillId="0" borderId="0" xfId="0" applyBorder="1"/>
    <xf numFmtId="0" fontId="16" fillId="0" borderId="0" xfId="0" applyFont="1" applyBorder="1"/>
    <xf numFmtId="1" fontId="16" fillId="0" borderId="0" xfId="0" applyNumberFormat="1" applyFont="1" applyBorder="1"/>
    <xf numFmtId="3" fontId="16" fillId="0" borderId="0" xfId="0" applyNumberFormat="1" applyFont="1" applyBorder="1"/>
    <xf numFmtId="0" fontId="0" fillId="0" borderId="13" xfId="0" applyBorder="1"/>
    <xf numFmtId="0" fontId="0" fillId="0" borderId="14" xfId="0" applyBorder="1"/>
    <xf numFmtId="0" fontId="0" fillId="0" borderId="2" xfId="0" applyBorder="1"/>
    <xf numFmtId="0" fontId="2" fillId="0" borderId="1" xfId="0" applyFont="1" applyBorder="1"/>
    <xf numFmtId="3" fontId="0" fillId="6" borderId="17" xfId="0" applyNumberForma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16" fillId="7" borderId="46" xfId="0" applyNumberFormat="1" applyFont="1" applyFill="1" applyBorder="1" applyAlignment="1">
      <alignment horizontal="center"/>
    </xf>
    <xf numFmtId="3" fontId="16" fillId="7" borderId="50" xfId="0" applyNumberFormat="1" applyFont="1" applyFill="1" applyBorder="1" applyAlignment="1">
      <alignment horizontal="center"/>
    </xf>
    <xf numFmtId="3" fontId="16" fillId="7" borderId="40" xfId="0" applyNumberFormat="1" applyFont="1" applyFill="1" applyBorder="1" applyAlignment="1">
      <alignment horizontal="center"/>
    </xf>
    <xf numFmtId="3" fontId="18" fillId="6" borderId="17" xfId="0" applyNumberFormat="1" applyFont="1" applyFill="1" applyBorder="1" applyAlignment="1">
      <alignment horizontal="center"/>
    </xf>
    <xf numFmtId="3" fontId="18" fillId="6" borderId="32" xfId="0" applyNumberFormat="1" applyFont="1" applyFill="1" applyBorder="1" applyAlignment="1">
      <alignment horizontal="center"/>
    </xf>
    <xf numFmtId="3" fontId="18" fillId="6" borderId="33" xfId="0" applyNumberFormat="1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3" fontId="16" fillId="7" borderId="17" xfId="0" applyNumberFormat="1" applyFont="1" applyFill="1" applyBorder="1" applyAlignment="1">
      <alignment horizontal="center"/>
    </xf>
    <xf numFmtId="3" fontId="16" fillId="7" borderId="32" xfId="0" applyNumberFormat="1" applyFont="1" applyFill="1" applyBorder="1" applyAlignment="1">
      <alignment horizontal="center"/>
    </xf>
    <xf numFmtId="3" fontId="16" fillId="7" borderId="33" xfId="0" applyNumberFormat="1" applyFont="1" applyFill="1" applyBorder="1" applyAlignment="1">
      <alignment horizontal="center"/>
    </xf>
    <xf numFmtId="3" fontId="16" fillId="7" borderId="9" xfId="0" applyNumberFormat="1" applyFont="1" applyFill="1" applyBorder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" fontId="14" fillId="6" borderId="17" xfId="0" applyNumberFormat="1" applyFont="1" applyFill="1" applyBorder="1" applyAlignment="1">
      <alignment horizontal="center"/>
    </xf>
    <xf numFmtId="3" fontId="14" fillId="6" borderId="32" xfId="0" applyNumberFormat="1" applyFont="1" applyFill="1" applyBorder="1" applyAlignment="1">
      <alignment horizontal="center"/>
    </xf>
    <xf numFmtId="3" fontId="14" fillId="6" borderId="33" xfId="0" applyNumberFormat="1" applyFont="1" applyFill="1" applyBorder="1" applyAlignment="1">
      <alignment horizontal="center"/>
    </xf>
    <xf numFmtId="3" fontId="14" fillId="6" borderId="8" xfId="0" applyNumberFormat="1" applyFont="1" applyFill="1" applyBorder="1" applyAlignment="1">
      <alignment horizontal="center"/>
    </xf>
    <xf numFmtId="3" fontId="14" fillId="6" borderId="47" xfId="0" applyNumberFormat="1" applyFont="1" applyFill="1" applyBorder="1" applyAlignment="1">
      <alignment horizontal="center"/>
    </xf>
    <xf numFmtId="3" fontId="14" fillId="6" borderId="15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7" borderId="15" xfId="0" applyFont="1" applyFill="1" applyBorder="1" applyAlignment="1">
      <alignment horizontal="center"/>
    </xf>
    <xf numFmtId="0" fontId="16" fillId="6" borderId="17" xfId="0" applyFont="1" applyFill="1" applyBorder="1" applyAlignment="1">
      <alignment horizontal="center"/>
    </xf>
    <xf numFmtId="0" fontId="16" fillId="6" borderId="32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16" fillId="7" borderId="47" xfId="0" applyFont="1" applyFill="1" applyBorder="1" applyAlignment="1">
      <alignment horizontal="center"/>
    </xf>
    <xf numFmtId="0" fontId="16" fillId="7" borderId="48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7" borderId="1" xfId="0" applyFont="1" applyFill="1" applyBorder="1"/>
    <xf numFmtId="0" fontId="1" fillId="7" borderId="3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33CCCC"/>
      <color rgb="FF2E9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74;&#1075;&#1077;&#1085;&#1080;&#1103;%20&#1042;&#1083;&#1072;&#1076;&#1080;&#1084;&#1080;&#1088;&#1086;&#1074;&#1085;&#1072;/Downloads/&#1088;&#1088;&#1088;&#1088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 Opex"/>
      <sheetName val="БДДС Capex"/>
      <sheetName val="ФОТ"/>
      <sheetName val="БДиР"/>
    </sheetNames>
    <sheetDataSet>
      <sheetData sheetId="0" refreshError="1"/>
      <sheetData sheetId="1">
        <row r="13">
          <cell r="B13">
            <v>62200000</v>
          </cell>
        </row>
      </sheetData>
      <sheetData sheetId="2">
        <row r="22">
          <cell r="G22">
            <v>160000</v>
          </cell>
          <cell r="L22">
            <v>1800000</v>
          </cell>
          <cell r="M22">
            <v>160000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opLeftCell="A13" zoomScale="85" zoomScaleNormal="85" workbookViewId="0">
      <selection activeCell="I15" sqref="I15"/>
    </sheetView>
  </sheetViews>
  <sheetFormatPr defaultColWidth="8.85546875" defaultRowHeight="15"/>
  <cols>
    <col min="1" max="1" width="59.140625" customWidth="1"/>
    <col min="2" max="2" width="16.28515625" customWidth="1"/>
    <col min="3" max="3" width="14.7109375" customWidth="1"/>
    <col min="4" max="5" width="15" customWidth="1"/>
    <col min="6" max="6" width="13.140625" customWidth="1"/>
    <col min="7" max="7" width="13.5703125" customWidth="1"/>
    <col min="8" max="8" width="13.28515625" customWidth="1"/>
    <col min="9" max="9" width="12.5703125" customWidth="1"/>
    <col min="10" max="10" width="12.140625" customWidth="1"/>
    <col min="11" max="11" width="12.28515625" customWidth="1"/>
    <col min="12" max="12" width="12.5703125" customWidth="1"/>
    <col min="13" max="13" width="11.42578125" customWidth="1"/>
    <col min="14" max="14" width="12" customWidth="1"/>
    <col min="15" max="15" width="11.140625" customWidth="1"/>
    <col min="16" max="16" width="10.85546875" customWidth="1"/>
    <col min="17" max="17" width="11.28515625" customWidth="1"/>
    <col min="18" max="18" width="11" customWidth="1"/>
    <col min="19" max="19" width="12.5703125" customWidth="1"/>
    <col min="20" max="25" width="12.42578125" customWidth="1"/>
  </cols>
  <sheetData>
    <row r="1" spans="1:25" ht="19.5" thickBot="1">
      <c r="A1" s="39" t="s">
        <v>0</v>
      </c>
      <c r="B1" s="183"/>
      <c r="C1" s="184"/>
      <c r="D1" s="184"/>
      <c r="E1" s="185"/>
      <c r="F1" s="245">
        <v>2020</v>
      </c>
      <c r="G1" s="246"/>
      <c r="H1" s="247"/>
      <c r="I1" s="248">
        <v>2021</v>
      </c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178">
        <v>2022</v>
      </c>
      <c r="V1" s="178"/>
      <c r="W1" s="178"/>
      <c r="X1" s="178"/>
      <c r="Y1" s="178"/>
    </row>
    <row r="2" spans="1:25" s="6" customFormat="1" ht="18.75">
      <c r="A2" s="38"/>
      <c r="B2" s="186" t="s">
        <v>1</v>
      </c>
      <c r="C2" s="182" t="s">
        <v>2</v>
      </c>
      <c r="D2" s="182" t="s">
        <v>3</v>
      </c>
      <c r="E2" s="187" t="s">
        <v>115</v>
      </c>
      <c r="F2" s="40" t="s">
        <v>6</v>
      </c>
      <c r="G2" s="41" t="s">
        <v>7</v>
      </c>
      <c r="H2" s="42" t="s">
        <v>8</v>
      </c>
      <c r="I2" s="40" t="s">
        <v>9</v>
      </c>
      <c r="J2" s="41" t="s">
        <v>10</v>
      </c>
      <c r="K2" s="41" t="s">
        <v>11</v>
      </c>
      <c r="L2" s="41" t="s">
        <v>12</v>
      </c>
      <c r="M2" s="149" t="s">
        <v>13</v>
      </c>
      <c r="N2" s="149" t="s">
        <v>14</v>
      </c>
      <c r="O2" s="149" t="s">
        <v>15</v>
      </c>
      <c r="P2" s="149" t="s">
        <v>4</v>
      </c>
      <c r="Q2" s="149" t="s">
        <v>5</v>
      </c>
      <c r="R2" s="149" t="s">
        <v>6</v>
      </c>
      <c r="S2" s="149" t="s">
        <v>7</v>
      </c>
      <c r="T2" s="150" t="s">
        <v>8</v>
      </c>
      <c r="U2" s="150" t="s">
        <v>9</v>
      </c>
      <c r="V2" s="150" t="s">
        <v>10</v>
      </c>
      <c r="W2" s="150" t="s">
        <v>11</v>
      </c>
      <c r="X2" s="150" t="s">
        <v>12</v>
      </c>
      <c r="Y2" s="150" t="s">
        <v>13</v>
      </c>
    </row>
    <row r="3" spans="1:25" ht="18.75">
      <c r="A3" s="63" t="s">
        <v>16</v>
      </c>
      <c r="B3" s="154"/>
      <c r="C3" s="155"/>
      <c r="D3" s="155"/>
      <c r="E3" s="188"/>
      <c r="F3" s="151"/>
      <c r="G3" s="152"/>
      <c r="H3" s="153"/>
      <c r="I3" s="154"/>
      <c r="J3" s="155"/>
      <c r="K3" s="155"/>
      <c r="L3" s="155"/>
      <c r="M3" s="156"/>
      <c r="N3" s="156"/>
      <c r="O3" s="156"/>
      <c r="P3" s="156"/>
      <c r="Q3" s="156"/>
      <c r="R3" s="156"/>
      <c r="S3" s="156"/>
      <c r="T3" s="157"/>
      <c r="U3" s="157"/>
      <c r="V3" s="157"/>
      <c r="W3" s="157"/>
      <c r="X3" s="157"/>
      <c r="Y3" s="157"/>
    </row>
    <row r="4" spans="1:25" s="7" customFormat="1" ht="15.75">
      <c r="A4" s="64" t="s">
        <v>17</v>
      </c>
      <c r="B4" s="158"/>
      <c r="C4" s="159"/>
      <c r="D4" s="159"/>
      <c r="E4" s="160"/>
      <c r="F4" s="158"/>
      <c r="G4" s="159"/>
      <c r="H4" s="160"/>
      <c r="I4" s="158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60"/>
      <c r="U4" s="160"/>
      <c r="V4" s="160"/>
      <c r="W4" s="160"/>
      <c r="X4" s="160"/>
      <c r="Y4" s="160"/>
    </row>
    <row r="5" spans="1:25">
      <c r="A5" s="65" t="s">
        <v>18</v>
      </c>
      <c r="B5" s="198">
        <f>C5+D5+E5</f>
        <v>132739080</v>
      </c>
      <c r="C5" s="199">
        <f>SUM(F5:H5)</f>
        <v>4025760</v>
      </c>
      <c r="D5" s="199">
        <f>SUM(I5:T5)</f>
        <v>40767120</v>
      </c>
      <c r="E5" s="200">
        <f>SUM(U5:Y5)</f>
        <v>87946200</v>
      </c>
      <c r="F5" s="205">
        <v>300000</v>
      </c>
      <c r="G5" s="199">
        <v>1862880</v>
      </c>
      <c r="H5" s="199">
        <v>1862880</v>
      </c>
      <c r="I5" s="199">
        <v>1862880</v>
      </c>
      <c r="J5" s="199">
        <v>1862880</v>
      </c>
      <c r="K5" s="199">
        <v>1862880</v>
      </c>
      <c r="L5" s="199"/>
      <c r="M5" s="199"/>
      <c r="N5" s="199"/>
      <c r="O5" s="199"/>
      <c r="P5" s="199"/>
      <c r="Q5" s="199"/>
      <c r="R5" s="199"/>
      <c r="S5" s="199">
        <f>'БДДС Capex'!AB36</f>
        <v>17589240</v>
      </c>
      <c r="T5" s="199">
        <f>'БДДС Capex'!AB36</f>
        <v>17589240</v>
      </c>
      <c r="U5" s="199">
        <f>'БДДС Capex'!AB36</f>
        <v>17589240</v>
      </c>
      <c r="V5" s="199">
        <f>'БДДС Capex'!AB36</f>
        <v>17589240</v>
      </c>
      <c r="W5" s="199">
        <f>'БДДС Capex'!AB36</f>
        <v>17589240</v>
      </c>
      <c r="X5" s="199">
        <f>'БДДС Capex'!AB36</f>
        <v>17589240</v>
      </c>
      <c r="Y5" s="199">
        <f>'БДДС Capex'!AB36</f>
        <v>17589240</v>
      </c>
    </row>
    <row r="6" spans="1:25">
      <c r="A6" s="161" t="s">
        <v>86</v>
      </c>
      <c r="B6" s="198">
        <f t="shared" ref="B6:B17" si="0">C6+D6+E6</f>
        <v>51650000</v>
      </c>
      <c r="C6" s="199">
        <f t="shared" ref="C6:C17" si="1">SUM(F6:H6)</f>
        <v>3760000</v>
      </c>
      <c r="D6" s="199">
        <f t="shared" ref="D6:D17" si="2">SUM(I6:T6)</f>
        <v>18340000</v>
      </c>
      <c r="E6" s="200">
        <f t="shared" ref="E6:E17" si="3">SUM(U6:Y6)</f>
        <v>29550000</v>
      </c>
      <c r="F6" s="205">
        <f>ФОТ!G31</f>
        <v>160000</v>
      </c>
      <c r="G6" s="199">
        <f>ФОТ!H31</f>
        <v>1800000</v>
      </c>
      <c r="H6" s="200">
        <f>ФОТ!I31</f>
        <v>1800000</v>
      </c>
      <c r="I6" s="205">
        <f>ФОТ!J31</f>
        <v>1800000</v>
      </c>
      <c r="J6" s="199">
        <f>ФОТ!K31</f>
        <v>1800000</v>
      </c>
      <c r="K6" s="199">
        <f>[1]ФОТ!L22</f>
        <v>1800000</v>
      </c>
      <c r="L6" s="199">
        <f>[1]ФОТ!M22</f>
        <v>160000</v>
      </c>
      <c r="M6" s="199">
        <f>ФОТ!N31</f>
        <v>160000</v>
      </c>
      <c r="N6" s="199">
        <f>ФОТ!O31</f>
        <v>160000</v>
      </c>
      <c r="O6" s="199">
        <f>ФОТ!P31</f>
        <v>160000</v>
      </c>
      <c r="P6" s="199">
        <f>ФОТ!Q31</f>
        <v>160000</v>
      </c>
      <c r="Q6" s="199">
        <f>ФОТ!R31</f>
        <v>160000</v>
      </c>
      <c r="R6" s="199">
        <f>ФОТ!S31</f>
        <v>160000</v>
      </c>
      <c r="S6" s="199">
        <f>ФОТ!T31</f>
        <v>5910000</v>
      </c>
      <c r="T6" s="200">
        <f>ФОТ!U31</f>
        <v>5910000</v>
      </c>
      <c r="U6" s="200">
        <f>ФОТ!V31</f>
        <v>5910000</v>
      </c>
      <c r="V6" s="200">
        <f>ФОТ!W31</f>
        <v>5910000</v>
      </c>
      <c r="W6" s="200">
        <f>ФОТ!X31</f>
        <v>5910000</v>
      </c>
      <c r="X6" s="200">
        <f>ФОТ!Y31</f>
        <v>5910000</v>
      </c>
      <c r="Y6" s="200">
        <f>ФОТ!Z31</f>
        <v>5910000</v>
      </c>
    </row>
    <row r="7" spans="1:25">
      <c r="A7" s="65" t="s">
        <v>19</v>
      </c>
      <c r="B7" s="198">
        <f t="shared" si="0"/>
        <v>21075574.712643679</v>
      </c>
      <c r="C7" s="199">
        <f t="shared" si="1"/>
        <v>1534252.8735632184</v>
      </c>
      <c r="D7" s="199">
        <f t="shared" si="2"/>
        <v>7483563.2183908047</v>
      </c>
      <c r="E7" s="200">
        <f t="shared" si="3"/>
        <v>12057758.620689657</v>
      </c>
      <c r="F7" s="199">
        <f t="shared" ref="F7:T7" si="4">(F6+F8)*35.5%</f>
        <v>65287.356321839077</v>
      </c>
      <c r="G7" s="199">
        <f t="shared" si="4"/>
        <v>734482.75862068962</v>
      </c>
      <c r="H7" s="206">
        <f t="shared" si="4"/>
        <v>734482.75862068962</v>
      </c>
      <c r="I7" s="205">
        <f t="shared" si="4"/>
        <v>734482.75862068962</v>
      </c>
      <c r="J7" s="199">
        <f t="shared" si="4"/>
        <v>734482.75862068962</v>
      </c>
      <c r="K7" s="199">
        <f t="shared" si="4"/>
        <v>734482.75862068962</v>
      </c>
      <c r="L7" s="199">
        <f t="shared" si="4"/>
        <v>65287.356321839077</v>
      </c>
      <c r="M7" s="199">
        <f t="shared" si="4"/>
        <v>65287.356321839077</v>
      </c>
      <c r="N7" s="199">
        <f t="shared" si="4"/>
        <v>65287.356321839077</v>
      </c>
      <c r="O7" s="199">
        <f t="shared" si="4"/>
        <v>65287.356321839077</v>
      </c>
      <c r="P7" s="199">
        <f t="shared" si="4"/>
        <v>65287.356321839077</v>
      </c>
      <c r="Q7" s="199">
        <f t="shared" si="4"/>
        <v>65287.356321839077</v>
      </c>
      <c r="R7" s="199">
        <f t="shared" si="4"/>
        <v>65287.356321839077</v>
      </c>
      <c r="S7" s="199">
        <f t="shared" si="4"/>
        <v>2411551.7241379311</v>
      </c>
      <c r="T7" s="199">
        <f t="shared" si="4"/>
        <v>2411551.7241379311</v>
      </c>
      <c r="U7" s="200">
        <f t="shared" ref="U7:Y7" si="5">(U6+U8)*35.5%</f>
        <v>2411551.7241379311</v>
      </c>
      <c r="V7" s="200">
        <f t="shared" si="5"/>
        <v>2411551.7241379311</v>
      </c>
      <c r="W7" s="200">
        <f t="shared" si="5"/>
        <v>2411551.7241379311</v>
      </c>
      <c r="X7" s="199">
        <f t="shared" si="5"/>
        <v>2411551.7241379311</v>
      </c>
      <c r="Y7" s="199">
        <f t="shared" si="5"/>
        <v>2411551.7241379311</v>
      </c>
    </row>
    <row r="8" spans="1:25">
      <c r="A8" s="161" t="s">
        <v>50</v>
      </c>
      <c r="B8" s="198">
        <f t="shared" si="0"/>
        <v>7717816.0919540226</v>
      </c>
      <c r="C8" s="199">
        <f t="shared" si="1"/>
        <v>561839.08045977005</v>
      </c>
      <c r="D8" s="199">
        <f t="shared" si="2"/>
        <v>2740459.7701149425</v>
      </c>
      <c r="E8" s="200">
        <f t="shared" si="3"/>
        <v>4415517.2413793104</v>
      </c>
      <c r="F8" s="199">
        <f t="shared" ref="F8:Y8" si="6">((F6*100)/87)*13%</f>
        <v>23908.045977011494</v>
      </c>
      <c r="G8" s="199">
        <f t="shared" si="6"/>
        <v>268965.5172413793</v>
      </c>
      <c r="H8" s="206">
        <f t="shared" si="6"/>
        <v>268965.5172413793</v>
      </c>
      <c r="I8" s="205">
        <f t="shared" si="6"/>
        <v>268965.5172413793</v>
      </c>
      <c r="J8" s="199">
        <f t="shared" si="6"/>
        <v>268965.5172413793</v>
      </c>
      <c r="K8" s="199">
        <f t="shared" si="6"/>
        <v>268965.5172413793</v>
      </c>
      <c r="L8" s="199">
        <f t="shared" si="6"/>
        <v>23908.045977011494</v>
      </c>
      <c r="M8" s="199">
        <f t="shared" si="6"/>
        <v>23908.045977011494</v>
      </c>
      <c r="N8" s="199">
        <f>((N6*100)/87)*13%</f>
        <v>23908.045977011494</v>
      </c>
      <c r="O8" s="199">
        <f t="shared" si="6"/>
        <v>23908.045977011494</v>
      </c>
      <c r="P8" s="199">
        <f t="shared" si="6"/>
        <v>23908.045977011494</v>
      </c>
      <c r="Q8" s="199">
        <f t="shared" si="6"/>
        <v>23908.045977011494</v>
      </c>
      <c r="R8" s="199">
        <f t="shared" si="6"/>
        <v>23908.045977011494</v>
      </c>
      <c r="S8" s="199">
        <f t="shared" si="6"/>
        <v>883103.44827586215</v>
      </c>
      <c r="T8" s="199">
        <f t="shared" si="6"/>
        <v>883103.44827586215</v>
      </c>
      <c r="U8" s="199">
        <f t="shared" si="6"/>
        <v>883103.44827586215</v>
      </c>
      <c r="V8" s="199">
        <f t="shared" si="6"/>
        <v>883103.44827586215</v>
      </c>
      <c r="W8" s="199">
        <f t="shared" si="6"/>
        <v>883103.44827586215</v>
      </c>
      <c r="X8" s="199">
        <f t="shared" si="6"/>
        <v>883103.44827586215</v>
      </c>
      <c r="Y8" s="199">
        <f t="shared" si="6"/>
        <v>883103.44827586215</v>
      </c>
    </row>
    <row r="9" spans="1:25">
      <c r="A9" s="161" t="s">
        <v>57</v>
      </c>
      <c r="B9" s="198">
        <f t="shared" si="0"/>
        <v>14994000</v>
      </c>
      <c r="C9" s="199">
        <f t="shared" si="1"/>
        <v>1386000</v>
      </c>
      <c r="D9" s="199">
        <f t="shared" si="2"/>
        <v>4998000</v>
      </c>
      <c r="E9" s="200">
        <f t="shared" si="3"/>
        <v>8610000</v>
      </c>
      <c r="F9" s="205">
        <v>462000</v>
      </c>
      <c r="G9" s="205">
        <v>462000</v>
      </c>
      <c r="H9" s="205">
        <v>462000</v>
      </c>
      <c r="I9" s="205">
        <v>462000</v>
      </c>
      <c r="J9" s="205">
        <v>462000</v>
      </c>
      <c r="K9" s="205">
        <v>462000</v>
      </c>
      <c r="L9" s="199"/>
      <c r="M9" s="199"/>
      <c r="N9" s="199"/>
      <c r="O9" s="199"/>
      <c r="P9" s="199"/>
      <c r="Q9" s="199"/>
      <c r="R9" s="199"/>
      <c r="S9" s="199">
        <v>1806000</v>
      </c>
      <c r="T9" s="199">
        <v>1806000</v>
      </c>
      <c r="U9" s="199">
        <v>1806000</v>
      </c>
      <c r="V9" s="199">
        <v>1806000</v>
      </c>
      <c r="W9" s="199">
        <v>1806000</v>
      </c>
      <c r="X9" s="199">
        <v>1596000</v>
      </c>
      <c r="Y9" s="199">
        <v>1596000</v>
      </c>
    </row>
    <row r="10" spans="1:25">
      <c r="A10" s="161" t="s">
        <v>100</v>
      </c>
      <c r="B10" s="198">
        <f t="shared" si="0"/>
        <v>4000000</v>
      </c>
      <c r="C10" s="199">
        <f t="shared" si="1"/>
        <v>400000</v>
      </c>
      <c r="D10" s="199">
        <f t="shared" si="2"/>
        <v>2400000</v>
      </c>
      <c r="E10" s="200">
        <f t="shared" si="3"/>
        <v>1200000</v>
      </c>
      <c r="F10" s="201"/>
      <c r="G10" s="202">
        <v>400000</v>
      </c>
      <c r="H10" s="203"/>
      <c r="I10" s="201">
        <v>600000</v>
      </c>
      <c r="J10" s="202"/>
      <c r="K10" s="202"/>
      <c r="L10" s="202">
        <v>600000</v>
      </c>
      <c r="M10" s="202"/>
      <c r="N10" s="202"/>
      <c r="O10" s="202">
        <v>600000</v>
      </c>
      <c r="P10" s="202"/>
      <c r="Q10" s="202"/>
      <c r="R10" s="202">
        <v>600000</v>
      </c>
      <c r="S10" s="202"/>
      <c r="T10" s="204"/>
      <c r="U10" s="204">
        <v>600000</v>
      </c>
      <c r="V10" s="204"/>
      <c r="W10" s="204"/>
      <c r="X10" s="204">
        <v>600000</v>
      </c>
      <c r="Y10" s="204"/>
    </row>
    <row r="11" spans="1:25">
      <c r="A11" s="161" t="s">
        <v>101</v>
      </c>
      <c r="B11" s="198">
        <f t="shared" si="0"/>
        <v>2600000</v>
      </c>
      <c r="C11" s="199">
        <f t="shared" si="1"/>
        <v>0</v>
      </c>
      <c r="D11" s="199">
        <f t="shared" si="2"/>
        <v>1800000</v>
      </c>
      <c r="E11" s="200">
        <f t="shared" si="3"/>
        <v>800000</v>
      </c>
      <c r="F11" s="205"/>
      <c r="G11" s="199"/>
      <c r="H11" s="206"/>
      <c r="I11" s="205">
        <v>300000</v>
      </c>
      <c r="J11" s="199"/>
      <c r="K11" s="199"/>
      <c r="L11" s="199">
        <v>500000</v>
      </c>
      <c r="M11" s="199"/>
      <c r="N11" s="199"/>
      <c r="O11" s="199">
        <v>500000</v>
      </c>
      <c r="P11" s="199"/>
      <c r="Q11" s="199"/>
      <c r="R11" s="199">
        <v>500000</v>
      </c>
      <c r="S11" s="199"/>
      <c r="T11" s="200"/>
      <c r="U11" s="200">
        <v>300000</v>
      </c>
      <c r="V11" s="200"/>
      <c r="W11" s="200"/>
      <c r="X11" s="200">
        <v>500000</v>
      </c>
      <c r="Y11" s="200"/>
    </row>
    <row r="12" spans="1:25">
      <c r="A12" s="65" t="s">
        <v>20</v>
      </c>
      <c r="B12" s="198">
        <f t="shared" si="0"/>
        <v>57000</v>
      </c>
      <c r="C12" s="199">
        <f t="shared" si="1"/>
        <v>6000</v>
      </c>
      <c r="D12" s="199">
        <f t="shared" si="2"/>
        <v>36000</v>
      </c>
      <c r="E12" s="200">
        <f t="shared" si="3"/>
        <v>15000</v>
      </c>
      <c r="F12" s="205"/>
      <c r="G12" s="199">
        <v>3000</v>
      </c>
      <c r="H12" s="206">
        <v>3000</v>
      </c>
      <c r="I12" s="205">
        <v>3000</v>
      </c>
      <c r="J12" s="199">
        <v>3000</v>
      </c>
      <c r="K12" s="199">
        <v>3000</v>
      </c>
      <c r="L12" s="199">
        <v>3000</v>
      </c>
      <c r="M12" s="199">
        <v>3000</v>
      </c>
      <c r="N12" s="199">
        <v>3000</v>
      </c>
      <c r="O12" s="199">
        <v>3000</v>
      </c>
      <c r="P12" s="199">
        <v>3000</v>
      </c>
      <c r="Q12" s="199">
        <v>3000</v>
      </c>
      <c r="R12" s="199">
        <v>3000</v>
      </c>
      <c r="S12" s="199">
        <v>3000</v>
      </c>
      <c r="T12" s="200">
        <v>3000</v>
      </c>
      <c r="U12" s="200">
        <v>3000</v>
      </c>
      <c r="V12" s="200">
        <v>3000</v>
      </c>
      <c r="W12" s="200">
        <v>3000</v>
      </c>
      <c r="X12" s="200">
        <v>3000</v>
      </c>
      <c r="Y12" s="200">
        <v>3000</v>
      </c>
    </row>
    <row r="13" spans="1:25">
      <c r="A13" s="161" t="s">
        <v>102</v>
      </c>
      <c r="B13" s="198">
        <f t="shared" si="0"/>
        <v>850000</v>
      </c>
      <c r="C13" s="199">
        <f t="shared" si="1"/>
        <v>100000</v>
      </c>
      <c r="D13" s="199">
        <f t="shared" si="2"/>
        <v>500000</v>
      </c>
      <c r="E13" s="200">
        <f t="shared" si="3"/>
        <v>250000</v>
      </c>
      <c r="F13" s="205"/>
      <c r="G13" s="199">
        <v>100000</v>
      </c>
      <c r="H13" s="206"/>
      <c r="I13" s="205"/>
      <c r="J13" s="199">
        <v>250000</v>
      </c>
      <c r="K13" s="199"/>
      <c r="L13" s="199"/>
      <c r="M13" s="199"/>
      <c r="N13" s="199">
        <v>250000</v>
      </c>
      <c r="O13" s="199"/>
      <c r="P13" s="199"/>
      <c r="Q13" s="199"/>
      <c r="R13" s="199"/>
      <c r="S13" s="199"/>
      <c r="T13" s="200"/>
      <c r="U13" s="200"/>
      <c r="V13" s="200">
        <v>250000</v>
      </c>
      <c r="W13" s="200"/>
      <c r="X13" s="200"/>
      <c r="Y13" s="200"/>
    </row>
    <row r="14" spans="1:25" ht="30">
      <c r="A14" s="162" t="s">
        <v>59</v>
      </c>
      <c r="B14" s="91">
        <f t="shared" si="0"/>
        <v>230000</v>
      </c>
      <c r="C14" s="58">
        <f t="shared" si="1"/>
        <v>70000</v>
      </c>
      <c r="D14" s="58">
        <f t="shared" si="2"/>
        <v>130000</v>
      </c>
      <c r="E14" s="79">
        <f t="shared" si="3"/>
        <v>30000</v>
      </c>
      <c r="F14" s="78"/>
      <c r="G14" s="58">
        <v>70000</v>
      </c>
      <c r="H14" s="79"/>
      <c r="I14" s="78">
        <v>30000</v>
      </c>
      <c r="J14" s="58"/>
      <c r="K14" s="58"/>
      <c r="L14" s="58"/>
      <c r="M14" s="2"/>
      <c r="N14" s="2"/>
      <c r="O14" s="2"/>
      <c r="P14" s="2"/>
      <c r="Q14" s="2"/>
      <c r="R14" s="2"/>
      <c r="S14" s="2">
        <v>100000</v>
      </c>
      <c r="T14" s="46"/>
      <c r="U14" s="46">
        <v>30000</v>
      </c>
      <c r="V14" s="46"/>
      <c r="W14" s="46"/>
      <c r="X14" s="46"/>
      <c r="Y14" s="46"/>
    </row>
    <row r="15" spans="1:25" ht="45">
      <c r="A15" s="285" t="s">
        <v>146</v>
      </c>
      <c r="B15" s="91">
        <f t="shared" si="0"/>
        <v>1765000</v>
      </c>
      <c r="C15" s="58">
        <f t="shared" si="1"/>
        <v>380000</v>
      </c>
      <c r="D15" s="58">
        <f t="shared" si="2"/>
        <v>1320000</v>
      </c>
      <c r="E15" s="79">
        <f t="shared" si="3"/>
        <v>65000</v>
      </c>
      <c r="F15" s="78"/>
      <c r="G15" s="58">
        <v>380000</v>
      </c>
      <c r="H15" s="79"/>
      <c r="I15" s="163">
        <v>1320000</v>
      </c>
      <c r="J15" s="58"/>
      <c r="K15" s="58"/>
      <c r="L15" s="58"/>
      <c r="M15" s="2"/>
      <c r="N15" s="2"/>
      <c r="O15" s="2"/>
      <c r="P15" s="2"/>
      <c r="Q15" s="2"/>
      <c r="R15" s="2"/>
      <c r="S15" s="2"/>
      <c r="T15" s="46"/>
      <c r="U15" s="46">
        <v>65000</v>
      </c>
      <c r="V15" s="46"/>
      <c r="W15" s="46"/>
      <c r="X15" s="46"/>
      <c r="Y15" s="46"/>
    </row>
    <row r="16" spans="1:25">
      <c r="A16" s="161" t="s">
        <v>78</v>
      </c>
      <c r="B16" s="91">
        <f t="shared" si="0"/>
        <v>582000</v>
      </c>
      <c r="C16" s="58">
        <f t="shared" si="1"/>
        <v>126000</v>
      </c>
      <c r="D16" s="58">
        <f t="shared" si="2"/>
        <v>456000</v>
      </c>
      <c r="E16" s="79">
        <f t="shared" si="3"/>
        <v>0</v>
      </c>
      <c r="F16" s="78"/>
      <c r="G16" s="58">
        <v>126000</v>
      </c>
      <c r="H16" s="79"/>
      <c r="I16" s="78"/>
      <c r="J16" s="58"/>
      <c r="K16" s="58"/>
      <c r="L16" s="58"/>
      <c r="M16" s="2"/>
      <c r="N16" s="2"/>
      <c r="O16" s="2"/>
      <c r="P16" s="2"/>
      <c r="Q16" s="2"/>
      <c r="R16" s="2"/>
      <c r="S16" s="2">
        <v>456000</v>
      </c>
      <c r="T16" s="46"/>
      <c r="U16" s="46"/>
      <c r="V16" s="46"/>
      <c r="W16" s="46"/>
      <c r="X16" s="46"/>
      <c r="Y16" s="46"/>
    </row>
    <row r="17" spans="1:25" ht="15.75" thickBot="1">
      <c r="A17" s="164" t="s">
        <v>68</v>
      </c>
      <c r="B17" s="91">
        <f t="shared" si="0"/>
        <v>1000000</v>
      </c>
      <c r="C17" s="58">
        <f t="shared" si="1"/>
        <v>250000</v>
      </c>
      <c r="D17" s="58">
        <f t="shared" si="2"/>
        <v>250000</v>
      </c>
      <c r="E17" s="79">
        <f t="shared" si="3"/>
        <v>500000</v>
      </c>
      <c r="F17" s="191"/>
      <c r="G17" s="83">
        <v>250000</v>
      </c>
      <c r="H17" s="192"/>
      <c r="I17" s="78">
        <v>250000</v>
      </c>
      <c r="J17" s="58"/>
      <c r="K17" s="58"/>
      <c r="L17" s="58"/>
      <c r="M17" s="2"/>
      <c r="N17" s="2"/>
      <c r="O17" s="2"/>
      <c r="P17" s="2"/>
      <c r="Q17" s="2"/>
      <c r="R17" s="2"/>
      <c r="S17" s="2"/>
      <c r="T17" s="46"/>
      <c r="U17" s="46">
        <v>500000</v>
      </c>
      <c r="V17" s="46"/>
      <c r="W17" s="46"/>
      <c r="X17" s="46"/>
      <c r="Y17" s="46"/>
    </row>
    <row r="18" spans="1:25" ht="16.5" thickBot="1">
      <c r="A18" s="180" t="s">
        <v>49</v>
      </c>
      <c r="B18" s="220">
        <f t="shared" ref="B18:G18" si="7">SUM(B5:B17)</f>
        <v>239260470.80459771</v>
      </c>
      <c r="C18" s="194">
        <f t="shared" si="7"/>
        <v>12599851.954022989</v>
      </c>
      <c r="D18" s="33">
        <f t="shared" si="7"/>
        <v>81221142.988505751</v>
      </c>
      <c r="E18" s="219">
        <f t="shared" si="7"/>
        <v>145439475.86206895</v>
      </c>
      <c r="F18" s="181">
        <f t="shared" si="7"/>
        <v>1011195.4022988505</v>
      </c>
      <c r="G18" s="33">
        <f t="shared" si="7"/>
        <v>6457328.2758620689</v>
      </c>
      <c r="H18" s="106">
        <f>SUM(H5:H16)</f>
        <v>5131328.2758620689</v>
      </c>
      <c r="I18" s="194">
        <f>SUM(I5:I17)</f>
        <v>7631328.2758620689</v>
      </c>
      <c r="J18" s="33">
        <f t="shared" ref="J18:T18" si="8">SUM(J5:J16)</f>
        <v>5381328.2758620689</v>
      </c>
      <c r="K18" s="33">
        <f t="shared" si="8"/>
        <v>5131328.2758620689</v>
      </c>
      <c r="L18" s="33">
        <f t="shared" si="8"/>
        <v>1352195.4022988505</v>
      </c>
      <c r="M18" s="33">
        <f t="shared" si="8"/>
        <v>252195.40229885059</v>
      </c>
      <c r="N18" s="33">
        <f t="shared" si="8"/>
        <v>502195.40229885059</v>
      </c>
      <c r="O18" s="33">
        <f t="shared" si="8"/>
        <v>1352195.4022988505</v>
      </c>
      <c r="P18" s="33">
        <f t="shared" si="8"/>
        <v>252195.40229885059</v>
      </c>
      <c r="Q18" s="33">
        <f t="shared" si="8"/>
        <v>252195.40229885059</v>
      </c>
      <c r="R18" s="33">
        <f t="shared" si="8"/>
        <v>1352195.4022988505</v>
      </c>
      <c r="S18" s="33">
        <f t="shared" si="8"/>
        <v>29158895.172413792</v>
      </c>
      <c r="T18" s="33">
        <f t="shared" si="8"/>
        <v>28602895.172413792</v>
      </c>
      <c r="U18" s="193">
        <f>SUM(U5:U17)</f>
        <v>30097895.172413792</v>
      </c>
      <c r="V18" s="193">
        <f>SUM(V5:V16)</f>
        <v>28852895.172413792</v>
      </c>
      <c r="W18" s="193">
        <f>SUM(W5:W16)</f>
        <v>28602895.172413792</v>
      </c>
      <c r="X18" s="193">
        <f>SUM(X5:X16)</f>
        <v>29492895.172413792</v>
      </c>
      <c r="Y18" s="193">
        <f>SUM(Y5:Y16)</f>
        <v>28392895.172413792</v>
      </c>
    </row>
    <row r="19" spans="1:25" ht="16.5" thickBot="1">
      <c r="A19" s="66"/>
      <c r="B19" s="189"/>
      <c r="C19" s="234">
        <f>C18+D18+E18</f>
        <v>239260470.80459768</v>
      </c>
      <c r="D19" s="235"/>
      <c r="E19" s="190"/>
      <c r="F19" s="235">
        <f>F18+G18+H18</f>
        <v>12599851.954022989</v>
      </c>
      <c r="G19" s="236"/>
      <c r="H19" s="234"/>
      <c r="I19" s="241">
        <f>SUM(I18:T18)</f>
        <v>81221142.988505736</v>
      </c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3"/>
      <c r="U19" s="241">
        <f>SUM(U18:Y18)</f>
        <v>145439475.86206895</v>
      </c>
      <c r="V19" s="242"/>
      <c r="W19" s="242"/>
      <c r="X19" s="242"/>
      <c r="Y19" s="244"/>
    </row>
    <row r="20" spans="1:25" ht="19.5" thickBot="1">
      <c r="A20" s="67" t="s">
        <v>21</v>
      </c>
      <c r="B20" s="68" t="s">
        <v>56</v>
      </c>
      <c r="C20" s="166">
        <v>2020</v>
      </c>
      <c r="D20" s="167">
        <v>2021</v>
      </c>
      <c r="E20" s="179">
        <v>2022</v>
      </c>
      <c r="F20" s="237">
        <v>2020</v>
      </c>
      <c r="G20" s="238"/>
      <c r="H20" s="239"/>
      <c r="I20" s="237">
        <v>2021</v>
      </c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9"/>
      <c r="U20" s="240">
        <v>2022</v>
      </c>
      <c r="V20" s="230"/>
      <c r="W20" s="230"/>
      <c r="X20" s="230"/>
      <c r="Y20" s="231"/>
    </row>
    <row r="21" spans="1:25">
      <c r="A21" s="168" t="s">
        <v>55</v>
      </c>
      <c r="B21" s="198">
        <f t="shared" ref="B21:B35" si="9">C21+D21+E21</f>
        <v>24600000</v>
      </c>
      <c r="C21" s="209">
        <f>SUM(F21:H21)</f>
        <v>3690000</v>
      </c>
      <c r="D21" s="210">
        <f>SUM(I21:T21)</f>
        <v>14760000</v>
      </c>
      <c r="E21" s="210">
        <f>SUM(U21:Y21)</f>
        <v>6150000</v>
      </c>
      <c r="F21" s="213">
        <f>ФОТ!G47</f>
        <v>1230000</v>
      </c>
      <c r="G21" s="214">
        <f>ФОТ!H47</f>
        <v>1230000</v>
      </c>
      <c r="H21" s="215">
        <f>ФОТ!I47</f>
        <v>1230000</v>
      </c>
      <c r="I21" s="216">
        <f>ФОТ!J47</f>
        <v>1230000</v>
      </c>
      <c r="J21" s="209">
        <f>ФОТ!K47</f>
        <v>1230000</v>
      </c>
      <c r="K21" s="209">
        <f>ФОТ!L47</f>
        <v>1230000</v>
      </c>
      <c r="L21" s="209">
        <f>ФОТ!M47</f>
        <v>1230000</v>
      </c>
      <c r="M21" s="209">
        <f>ФОТ!N47</f>
        <v>1230000</v>
      </c>
      <c r="N21" s="209">
        <f>ФОТ!O47</f>
        <v>1230000</v>
      </c>
      <c r="O21" s="209">
        <f>ФОТ!P47</f>
        <v>1230000</v>
      </c>
      <c r="P21" s="209">
        <f>ФОТ!Q47</f>
        <v>1230000</v>
      </c>
      <c r="Q21" s="209">
        <f>ФОТ!R47</f>
        <v>1230000</v>
      </c>
      <c r="R21" s="209">
        <f>ФОТ!S47</f>
        <v>1230000</v>
      </c>
      <c r="S21" s="209">
        <f>ФОТ!T47</f>
        <v>1230000</v>
      </c>
      <c r="T21" s="210">
        <f>ФОТ!U47</f>
        <v>1230000</v>
      </c>
      <c r="U21" s="210">
        <f>ФОТ!V47</f>
        <v>1230000</v>
      </c>
      <c r="V21" s="210">
        <f>ФОТ!W47</f>
        <v>1230000</v>
      </c>
      <c r="W21" s="210">
        <f>ФОТ!X47</f>
        <v>1230000</v>
      </c>
      <c r="X21" s="210">
        <f>ФОТ!Y47</f>
        <v>1230000</v>
      </c>
      <c r="Y21" s="210">
        <f>ФОТ!Z47</f>
        <v>1230000</v>
      </c>
    </row>
    <row r="22" spans="1:25">
      <c r="A22" s="14" t="s">
        <v>19</v>
      </c>
      <c r="B22" s="198">
        <f t="shared" si="9"/>
        <v>10037931.034482758</v>
      </c>
      <c r="C22" s="209">
        <f t="shared" ref="C22:C35" si="10">SUM(F22:H22)</f>
        <v>1505689.6551724137</v>
      </c>
      <c r="D22" s="210">
        <f t="shared" ref="D22:D35" si="11">SUM(I22:T22)</f>
        <v>6022758.6206896538</v>
      </c>
      <c r="E22" s="210">
        <f t="shared" ref="E22:E35" si="12">SUM(U22:Y22)</f>
        <v>2509482.7586206896</v>
      </c>
      <c r="F22" s="205">
        <f t="shared" ref="F22:L22" si="13">(F21+F23)*35.5%</f>
        <v>501896.55172413791</v>
      </c>
      <c r="G22" s="199">
        <f t="shared" si="13"/>
        <v>501896.55172413791</v>
      </c>
      <c r="H22" s="211">
        <f t="shared" si="13"/>
        <v>501896.55172413791</v>
      </c>
      <c r="I22" s="205">
        <f t="shared" si="13"/>
        <v>501896.55172413791</v>
      </c>
      <c r="J22" s="199">
        <f t="shared" si="13"/>
        <v>501896.55172413791</v>
      </c>
      <c r="K22" s="199">
        <f t="shared" si="13"/>
        <v>501896.55172413791</v>
      </c>
      <c r="L22" s="199">
        <f t="shared" si="13"/>
        <v>501896.55172413791</v>
      </c>
      <c r="M22" s="199">
        <f t="shared" ref="M22:T22" si="14">(M21+M23)*35.5%</f>
        <v>501896.55172413791</v>
      </c>
      <c r="N22" s="199">
        <f t="shared" si="14"/>
        <v>501896.55172413791</v>
      </c>
      <c r="O22" s="199">
        <f t="shared" si="14"/>
        <v>501896.55172413791</v>
      </c>
      <c r="P22" s="199">
        <f t="shared" si="14"/>
        <v>501896.55172413791</v>
      </c>
      <c r="Q22" s="199">
        <f t="shared" si="14"/>
        <v>501896.55172413791</v>
      </c>
      <c r="R22" s="199">
        <f t="shared" si="14"/>
        <v>501896.55172413791</v>
      </c>
      <c r="S22" s="199">
        <f t="shared" si="14"/>
        <v>501896.55172413791</v>
      </c>
      <c r="T22" s="199">
        <f t="shared" si="14"/>
        <v>501896.55172413791</v>
      </c>
      <c r="U22" s="200">
        <f t="shared" ref="U22:Y22" si="15">(U21+U23)*35.5%</f>
        <v>501896.55172413791</v>
      </c>
      <c r="V22" s="200">
        <f t="shared" si="15"/>
        <v>501896.55172413791</v>
      </c>
      <c r="W22" s="200">
        <f t="shared" si="15"/>
        <v>501896.55172413791</v>
      </c>
      <c r="X22" s="200">
        <f t="shared" si="15"/>
        <v>501896.55172413791</v>
      </c>
      <c r="Y22" s="199">
        <f t="shared" si="15"/>
        <v>501896.55172413791</v>
      </c>
    </row>
    <row r="23" spans="1:25">
      <c r="A23" s="169" t="s">
        <v>50</v>
      </c>
      <c r="B23" s="198">
        <f t="shared" si="9"/>
        <v>3675862.0689655179</v>
      </c>
      <c r="C23" s="209">
        <f t="shared" si="10"/>
        <v>551379.31034482759</v>
      </c>
      <c r="D23" s="210">
        <f t="shared" si="11"/>
        <v>2205517.2413793108</v>
      </c>
      <c r="E23" s="210">
        <f t="shared" si="12"/>
        <v>918965.51724137948</v>
      </c>
      <c r="F23" s="205">
        <f>((F21*100)/87)*13%</f>
        <v>183793.10344827588</v>
      </c>
      <c r="G23" s="199">
        <f t="shared" ref="G23:L23" si="16">((G21*100)/87)*13%</f>
        <v>183793.10344827588</v>
      </c>
      <c r="H23" s="211">
        <f t="shared" si="16"/>
        <v>183793.10344827588</v>
      </c>
      <c r="I23" s="205">
        <f t="shared" si="16"/>
        <v>183793.10344827588</v>
      </c>
      <c r="J23" s="199">
        <f t="shared" si="16"/>
        <v>183793.10344827588</v>
      </c>
      <c r="K23" s="199">
        <f t="shared" si="16"/>
        <v>183793.10344827588</v>
      </c>
      <c r="L23" s="199">
        <f t="shared" si="16"/>
        <v>183793.10344827588</v>
      </c>
      <c r="M23" s="199">
        <f t="shared" ref="M23:T23" si="17">((M21*100)/87)*13%</f>
        <v>183793.10344827588</v>
      </c>
      <c r="N23" s="199">
        <f t="shared" si="17"/>
        <v>183793.10344827588</v>
      </c>
      <c r="O23" s="199">
        <f t="shared" si="17"/>
        <v>183793.10344827588</v>
      </c>
      <c r="P23" s="199">
        <f t="shared" si="17"/>
        <v>183793.10344827588</v>
      </c>
      <c r="Q23" s="199">
        <f t="shared" si="17"/>
        <v>183793.10344827588</v>
      </c>
      <c r="R23" s="199">
        <f t="shared" si="17"/>
        <v>183793.10344827588</v>
      </c>
      <c r="S23" s="199">
        <f t="shared" si="17"/>
        <v>183793.10344827588</v>
      </c>
      <c r="T23" s="199">
        <f t="shared" si="17"/>
        <v>183793.10344827588</v>
      </c>
      <c r="U23" s="200">
        <f t="shared" ref="U23:Y23" si="18">((U21*100)/87)*13%</f>
        <v>183793.10344827588</v>
      </c>
      <c r="V23" s="200">
        <f t="shared" si="18"/>
        <v>183793.10344827588</v>
      </c>
      <c r="W23" s="200">
        <f t="shared" si="18"/>
        <v>183793.10344827588</v>
      </c>
      <c r="X23" s="200">
        <f t="shared" si="18"/>
        <v>183793.10344827588</v>
      </c>
      <c r="Y23" s="199">
        <f t="shared" si="18"/>
        <v>183793.10344827588</v>
      </c>
    </row>
    <row r="24" spans="1:25">
      <c r="A24" s="212" t="s">
        <v>132</v>
      </c>
      <c r="B24" s="198">
        <f t="shared" si="9"/>
        <v>40000</v>
      </c>
      <c r="C24" s="209">
        <f t="shared" si="10"/>
        <v>10000</v>
      </c>
      <c r="D24" s="210">
        <f t="shared" si="11"/>
        <v>30000</v>
      </c>
      <c r="E24" s="210">
        <f t="shared" si="12"/>
        <v>0</v>
      </c>
      <c r="F24" s="205">
        <v>10000</v>
      </c>
      <c r="G24" s="199"/>
      <c r="H24" s="211"/>
      <c r="I24" s="205">
        <v>10000</v>
      </c>
      <c r="J24" s="199"/>
      <c r="K24" s="199"/>
      <c r="L24" s="199">
        <v>10000</v>
      </c>
      <c r="M24" s="199"/>
      <c r="N24" s="199"/>
      <c r="O24" s="199">
        <v>10000</v>
      </c>
      <c r="P24" s="199"/>
      <c r="Q24" s="199"/>
      <c r="R24" s="199"/>
      <c r="S24" s="199"/>
      <c r="T24" s="200"/>
      <c r="U24" s="200"/>
      <c r="V24" s="200"/>
      <c r="W24" s="200"/>
      <c r="X24" s="200"/>
      <c r="Y24" s="200"/>
    </row>
    <row r="25" spans="1:25">
      <c r="A25" s="212" t="s">
        <v>133</v>
      </c>
      <c r="B25" s="198"/>
      <c r="C25" s="209">
        <f t="shared" si="10"/>
        <v>0</v>
      </c>
      <c r="D25" s="210">
        <f t="shared" si="11"/>
        <v>42000</v>
      </c>
      <c r="E25" s="210">
        <f t="shared" si="12"/>
        <v>250000</v>
      </c>
      <c r="F25" s="205"/>
      <c r="G25" s="199"/>
      <c r="H25" s="211"/>
      <c r="I25" s="205"/>
      <c r="J25" s="199"/>
      <c r="K25" s="199"/>
      <c r="L25" s="199"/>
      <c r="M25" s="199"/>
      <c r="N25" s="199"/>
      <c r="O25" s="199"/>
      <c r="P25" s="199"/>
      <c r="Q25" s="199"/>
      <c r="R25" s="199"/>
      <c r="S25" s="199">
        <v>42000</v>
      </c>
      <c r="T25" s="200"/>
      <c r="U25" s="200">
        <v>250000</v>
      </c>
      <c r="V25" s="200"/>
      <c r="W25" s="200"/>
      <c r="X25" s="200"/>
      <c r="Y25" s="200"/>
    </row>
    <row r="26" spans="1:25">
      <c r="A26" s="170" t="s">
        <v>54</v>
      </c>
      <c r="B26" s="91">
        <f t="shared" si="9"/>
        <v>170000</v>
      </c>
      <c r="C26" s="80">
        <f t="shared" si="10"/>
        <v>0</v>
      </c>
      <c r="D26" s="81">
        <f t="shared" si="11"/>
        <v>20000</v>
      </c>
      <c r="E26" s="210">
        <f t="shared" si="12"/>
        <v>150000</v>
      </c>
      <c r="F26" s="78"/>
      <c r="G26" s="58"/>
      <c r="H26" s="85"/>
      <c r="I26" s="78">
        <v>20000</v>
      </c>
      <c r="J26" s="58"/>
      <c r="K26" s="58"/>
      <c r="L26" s="58"/>
      <c r="M26" s="2"/>
      <c r="N26" s="2"/>
      <c r="O26" s="2"/>
      <c r="P26" s="2"/>
      <c r="Q26" s="2"/>
      <c r="R26" s="2"/>
      <c r="S26" s="2"/>
      <c r="T26" s="46"/>
      <c r="U26" s="46">
        <v>150000</v>
      </c>
      <c r="V26" s="46"/>
      <c r="W26" s="46"/>
      <c r="X26" s="46"/>
      <c r="Y26" s="46"/>
    </row>
    <row r="27" spans="1:25">
      <c r="A27" s="169" t="s">
        <v>51</v>
      </c>
      <c r="B27" s="91">
        <f t="shared" si="9"/>
        <v>250000</v>
      </c>
      <c r="C27" s="80">
        <f t="shared" si="10"/>
        <v>250000</v>
      </c>
      <c r="D27" s="81">
        <f t="shared" si="11"/>
        <v>0</v>
      </c>
      <c r="E27" s="210">
        <f t="shared" si="12"/>
        <v>0</v>
      </c>
      <c r="F27" s="78">
        <v>250000</v>
      </c>
      <c r="G27" s="58"/>
      <c r="H27" s="85"/>
      <c r="I27" s="78"/>
      <c r="J27" s="58"/>
      <c r="K27" s="58"/>
      <c r="L27" s="58"/>
      <c r="M27" s="2"/>
      <c r="N27" s="2"/>
      <c r="O27" s="2"/>
      <c r="P27" s="2"/>
      <c r="Q27" s="2"/>
      <c r="R27" s="2"/>
      <c r="S27" s="2"/>
      <c r="T27" s="46"/>
      <c r="U27" s="46"/>
      <c r="V27" s="46"/>
      <c r="W27" s="46"/>
      <c r="X27" s="46"/>
      <c r="Y27" s="46"/>
    </row>
    <row r="28" spans="1:25">
      <c r="A28" s="169" t="s">
        <v>52</v>
      </c>
      <c r="B28" s="91">
        <f t="shared" si="9"/>
        <v>140000</v>
      </c>
      <c r="C28" s="80">
        <f t="shared" si="10"/>
        <v>70000</v>
      </c>
      <c r="D28" s="81">
        <f t="shared" si="11"/>
        <v>0</v>
      </c>
      <c r="E28" s="210">
        <f t="shared" si="12"/>
        <v>70000</v>
      </c>
      <c r="F28" s="78">
        <v>70000</v>
      </c>
      <c r="G28" s="58"/>
      <c r="H28" s="85"/>
      <c r="I28" s="78"/>
      <c r="J28" s="58"/>
      <c r="K28" s="58"/>
      <c r="L28" s="58"/>
      <c r="M28" s="2"/>
      <c r="N28" s="2"/>
      <c r="O28" s="2"/>
      <c r="P28" s="2"/>
      <c r="Q28" s="2"/>
      <c r="R28" s="2"/>
      <c r="S28" s="2"/>
      <c r="T28" s="46"/>
      <c r="U28" s="46">
        <v>70000</v>
      </c>
      <c r="V28" s="46"/>
      <c r="W28" s="46"/>
      <c r="X28" s="46"/>
      <c r="Y28" s="46"/>
    </row>
    <row r="29" spans="1:25">
      <c r="A29" s="14" t="s">
        <v>22</v>
      </c>
      <c r="B29" s="91">
        <f t="shared" si="9"/>
        <v>250000</v>
      </c>
      <c r="C29" s="80">
        <f t="shared" si="10"/>
        <v>250000</v>
      </c>
      <c r="D29" s="81">
        <f t="shared" si="11"/>
        <v>0</v>
      </c>
      <c r="E29" s="210">
        <f t="shared" si="12"/>
        <v>0</v>
      </c>
      <c r="F29" s="78">
        <v>250000</v>
      </c>
      <c r="G29" s="58"/>
      <c r="H29" s="85"/>
      <c r="I29" s="78"/>
      <c r="J29" s="58"/>
      <c r="K29" s="58"/>
      <c r="L29" s="58"/>
      <c r="M29" s="2"/>
      <c r="N29" s="2"/>
      <c r="O29" s="2"/>
      <c r="P29" s="2"/>
      <c r="Q29" s="2"/>
      <c r="R29" s="2"/>
      <c r="S29" s="2"/>
      <c r="T29" s="46"/>
      <c r="U29" s="46"/>
      <c r="V29" s="46"/>
      <c r="W29" s="46"/>
      <c r="X29" s="46"/>
      <c r="Y29" s="46"/>
    </row>
    <row r="30" spans="1:25" ht="30">
      <c r="A30" s="212" t="s">
        <v>134</v>
      </c>
      <c r="B30" s="198">
        <f t="shared" si="9"/>
        <v>2520000</v>
      </c>
      <c r="C30" s="209">
        <f t="shared" si="10"/>
        <v>378000</v>
      </c>
      <c r="D30" s="210">
        <f t="shared" si="11"/>
        <v>1512000</v>
      </c>
      <c r="E30" s="210">
        <f t="shared" si="12"/>
        <v>630000</v>
      </c>
      <c r="F30" s="205">
        <v>126000</v>
      </c>
      <c r="G30" s="199">
        <v>126000</v>
      </c>
      <c r="H30" s="211">
        <v>126000</v>
      </c>
      <c r="I30" s="211">
        <v>126000</v>
      </c>
      <c r="J30" s="211">
        <v>126000</v>
      </c>
      <c r="K30" s="211">
        <v>126000</v>
      </c>
      <c r="L30" s="211">
        <v>126000</v>
      </c>
      <c r="M30" s="211">
        <v>126000</v>
      </c>
      <c r="N30" s="211">
        <v>126000</v>
      </c>
      <c r="O30" s="211">
        <v>126000</v>
      </c>
      <c r="P30" s="211">
        <v>126000</v>
      </c>
      <c r="Q30" s="211">
        <v>126000</v>
      </c>
      <c r="R30" s="211">
        <v>126000</v>
      </c>
      <c r="S30" s="211">
        <v>126000</v>
      </c>
      <c r="T30" s="211">
        <v>126000</v>
      </c>
      <c r="U30" s="211">
        <v>126000</v>
      </c>
      <c r="V30" s="211">
        <v>126000</v>
      </c>
      <c r="W30" s="211">
        <v>126000</v>
      </c>
      <c r="X30" s="211">
        <v>126000</v>
      </c>
      <c r="Y30" s="211">
        <v>126000</v>
      </c>
    </row>
    <row r="31" spans="1:25">
      <c r="A31" s="169" t="s">
        <v>20</v>
      </c>
      <c r="B31" s="198">
        <f t="shared" si="9"/>
        <v>100000</v>
      </c>
      <c r="C31" s="209">
        <f t="shared" si="10"/>
        <v>15000</v>
      </c>
      <c r="D31" s="210">
        <f t="shared" si="11"/>
        <v>60000</v>
      </c>
      <c r="E31" s="210">
        <f t="shared" si="12"/>
        <v>25000</v>
      </c>
      <c r="F31" s="205">
        <v>5000</v>
      </c>
      <c r="G31" s="199">
        <v>5000</v>
      </c>
      <c r="H31" s="211">
        <v>5000</v>
      </c>
      <c r="I31" s="205">
        <v>5000</v>
      </c>
      <c r="J31" s="199">
        <v>5000</v>
      </c>
      <c r="K31" s="199">
        <v>5000</v>
      </c>
      <c r="L31" s="199">
        <v>5000</v>
      </c>
      <c r="M31" s="199">
        <v>5000</v>
      </c>
      <c r="N31" s="199">
        <v>5000</v>
      </c>
      <c r="O31" s="199">
        <v>5000</v>
      </c>
      <c r="P31" s="199">
        <v>5000</v>
      </c>
      <c r="Q31" s="199">
        <v>5000</v>
      </c>
      <c r="R31" s="199">
        <v>5000</v>
      </c>
      <c r="S31" s="199">
        <v>5000</v>
      </c>
      <c r="T31" s="199">
        <v>5000</v>
      </c>
      <c r="U31" s="200">
        <v>5000</v>
      </c>
      <c r="V31" s="200">
        <v>5000</v>
      </c>
      <c r="W31" s="200">
        <v>5000</v>
      </c>
      <c r="X31" s="200">
        <v>5000</v>
      </c>
      <c r="Y31" s="199">
        <v>5000</v>
      </c>
    </row>
    <row r="32" spans="1:25">
      <c r="A32" s="218" t="s">
        <v>135</v>
      </c>
      <c r="B32" s="198">
        <f t="shared" ref="B32" si="19">C32+D32+E32</f>
        <v>700000</v>
      </c>
      <c r="C32" s="209">
        <f t="shared" ref="C32" si="20">SUM(F32:H32)</f>
        <v>0</v>
      </c>
      <c r="D32" s="210">
        <f t="shared" ref="D32" si="21">SUM(I32:T32)</f>
        <v>450000</v>
      </c>
      <c r="E32" s="210">
        <f t="shared" si="12"/>
        <v>250000</v>
      </c>
      <c r="F32" s="205"/>
      <c r="G32" s="199"/>
      <c r="H32" s="211"/>
      <c r="I32" s="205"/>
      <c r="J32" s="199"/>
      <c r="K32" s="199"/>
      <c r="L32" s="199">
        <v>50000</v>
      </c>
      <c r="M32" s="199">
        <v>50000</v>
      </c>
      <c r="N32" s="199">
        <v>50000</v>
      </c>
      <c r="O32" s="199">
        <v>50000</v>
      </c>
      <c r="P32" s="199">
        <v>50000</v>
      </c>
      <c r="Q32" s="199">
        <v>50000</v>
      </c>
      <c r="R32" s="199">
        <v>50000</v>
      </c>
      <c r="S32" s="199">
        <v>50000</v>
      </c>
      <c r="T32" s="199">
        <v>50000</v>
      </c>
      <c r="U32" s="199">
        <v>50000</v>
      </c>
      <c r="V32" s="199">
        <v>50000</v>
      </c>
      <c r="W32" s="199">
        <v>50000</v>
      </c>
      <c r="X32" s="199">
        <v>50000</v>
      </c>
      <c r="Y32" s="199">
        <v>50000</v>
      </c>
    </row>
    <row r="33" spans="1:25">
      <c r="A33" s="14" t="s">
        <v>23</v>
      </c>
      <c r="B33" s="91">
        <f t="shared" si="9"/>
        <v>90000</v>
      </c>
      <c r="C33" s="80">
        <f t="shared" si="10"/>
        <v>30000</v>
      </c>
      <c r="D33" s="81">
        <f t="shared" si="11"/>
        <v>30000</v>
      </c>
      <c r="E33" s="210">
        <f t="shared" si="12"/>
        <v>30000</v>
      </c>
      <c r="F33" s="78">
        <v>30000</v>
      </c>
      <c r="G33" s="58"/>
      <c r="H33" s="85"/>
      <c r="I33" s="78">
        <v>30000</v>
      </c>
      <c r="J33" s="58"/>
      <c r="K33" s="58"/>
      <c r="L33" s="58"/>
      <c r="M33" s="2"/>
      <c r="N33" s="2"/>
      <c r="O33" s="2"/>
      <c r="P33" s="2"/>
      <c r="Q33" s="2"/>
      <c r="R33" s="2"/>
      <c r="S33" s="2"/>
      <c r="T33" s="46"/>
      <c r="U33" s="46">
        <v>30000</v>
      </c>
      <c r="V33" s="46"/>
      <c r="W33" s="46"/>
      <c r="X33" s="46"/>
      <c r="Y33" s="46"/>
    </row>
    <row r="34" spans="1:25">
      <c r="A34" s="171" t="s">
        <v>53</v>
      </c>
      <c r="B34" s="91">
        <f t="shared" si="9"/>
        <v>50000</v>
      </c>
      <c r="C34" s="80">
        <f t="shared" si="10"/>
        <v>7500</v>
      </c>
      <c r="D34" s="81">
        <f t="shared" si="11"/>
        <v>30000</v>
      </c>
      <c r="E34" s="210">
        <f t="shared" si="12"/>
        <v>12500</v>
      </c>
      <c r="F34" s="78">
        <v>2500</v>
      </c>
      <c r="G34" s="58">
        <v>2500</v>
      </c>
      <c r="H34" s="85">
        <v>2500</v>
      </c>
      <c r="I34" s="78">
        <v>2500</v>
      </c>
      <c r="J34" s="58">
        <v>2500</v>
      </c>
      <c r="K34" s="58">
        <v>2500</v>
      </c>
      <c r="L34" s="58">
        <v>2500</v>
      </c>
      <c r="M34" s="58">
        <v>2500</v>
      </c>
      <c r="N34" s="58">
        <v>2500</v>
      </c>
      <c r="O34" s="58">
        <v>2500</v>
      </c>
      <c r="P34" s="58">
        <v>2500</v>
      </c>
      <c r="Q34" s="58">
        <v>2500</v>
      </c>
      <c r="R34" s="58">
        <v>2500</v>
      </c>
      <c r="S34" s="58">
        <v>2500</v>
      </c>
      <c r="T34" s="58">
        <v>2500</v>
      </c>
      <c r="U34" s="46">
        <v>2500</v>
      </c>
      <c r="V34" s="46">
        <v>2500</v>
      </c>
      <c r="W34" s="46">
        <v>2500</v>
      </c>
      <c r="X34" s="46">
        <v>2500</v>
      </c>
      <c r="Y34" s="46">
        <v>2500</v>
      </c>
    </row>
    <row r="35" spans="1:25" ht="15.75" thickBot="1">
      <c r="A35" s="172" t="s">
        <v>68</v>
      </c>
      <c r="B35" s="91">
        <f t="shared" si="9"/>
        <v>1250000</v>
      </c>
      <c r="C35" s="80">
        <f t="shared" si="10"/>
        <v>250000</v>
      </c>
      <c r="D35" s="81">
        <f t="shared" si="11"/>
        <v>500000</v>
      </c>
      <c r="E35" s="210">
        <f t="shared" si="12"/>
        <v>500000</v>
      </c>
      <c r="F35" s="173">
        <v>250000</v>
      </c>
      <c r="G35" s="174"/>
      <c r="H35" s="175"/>
      <c r="I35" s="78">
        <v>500000</v>
      </c>
      <c r="J35" s="58"/>
      <c r="K35" s="58"/>
      <c r="L35" s="58"/>
      <c r="M35" s="2"/>
      <c r="N35" s="2"/>
      <c r="O35" s="2"/>
      <c r="P35" s="2"/>
      <c r="Q35" s="2"/>
      <c r="R35" s="2"/>
      <c r="S35" s="2"/>
      <c r="T35" s="46"/>
      <c r="U35" s="46">
        <v>500000</v>
      </c>
      <c r="V35" s="46"/>
      <c r="W35" s="46"/>
      <c r="X35" s="46"/>
      <c r="Y35" s="46"/>
    </row>
    <row r="36" spans="1:25" ht="16.5" thickBot="1">
      <c r="A36" s="34" t="s">
        <v>49</v>
      </c>
      <c r="B36" s="36">
        <f>SUM(B21:B35)</f>
        <v>43873793.103448279</v>
      </c>
      <c r="C36" s="17">
        <f>SUM(C21:C35)</f>
        <v>7007568.9655172406</v>
      </c>
      <c r="D36" s="17">
        <f>SUM(D21:D35)</f>
        <v>25662275.862068962</v>
      </c>
      <c r="E36" s="17">
        <f>SUM(E21:E35)</f>
        <v>11495948.27586207</v>
      </c>
      <c r="F36" s="17">
        <f>SUM(F21:F35)</f>
        <v>2909189.6551724141</v>
      </c>
      <c r="G36" s="17">
        <f t="shared" ref="G36:T36" si="22">SUM(G21:G35)</f>
        <v>2049189.6551724139</v>
      </c>
      <c r="H36" s="107">
        <f t="shared" si="22"/>
        <v>2049189.6551724139</v>
      </c>
      <c r="I36" s="108">
        <f t="shared" si="22"/>
        <v>2609189.6551724141</v>
      </c>
      <c r="J36" s="109">
        <f t="shared" si="22"/>
        <v>2049189.6551724139</v>
      </c>
      <c r="K36" s="109">
        <f t="shared" si="22"/>
        <v>2049189.6551724139</v>
      </c>
      <c r="L36" s="109">
        <f t="shared" si="22"/>
        <v>2109189.6551724141</v>
      </c>
      <c r="M36" s="109">
        <f t="shared" si="22"/>
        <v>2099189.6551724141</v>
      </c>
      <c r="N36" s="109">
        <f t="shared" si="22"/>
        <v>2099189.6551724141</v>
      </c>
      <c r="O36" s="109">
        <f t="shared" si="22"/>
        <v>2109189.6551724141</v>
      </c>
      <c r="P36" s="109">
        <f t="shared" si="22"/>
        <v>2099189.6551724141</v>
      </c>
      <c r="Q36" s="109">
        <f t="shared" si="22"/>
        <v>2099189.6551724141</v>
      </c>
      <c r="R36" s="109">
        <f t="shared" si="22"/>
        <v>2099189.6551724141</v>
      </c>
      <c r="S36" s="109">
        <f t="shared" si="22"/>
        <v>2141189.6551724141</v>
      </c>
      <c r="T36" s="109">
        <f t="shared" si="22"/>
        <v>2099189.6551724141</v>
      </c>
      <c r="U36" s="217">
        <f t="shared" ref="U36:Y36" si="23">SUM(U21:U35)</f>
        <v>3099189.6551724141</v>
      </c>
      <c r="V36" s="217">
        <f t="shared" si="23"/>
        <v>2099189.6551724141</v>
      </c>
      <c r="W36" s="217">
        <f t="shared" si="23"/>
        <v>2099189.6551724141</v>
      </c>
      <c r="X36" s="217">
        <f t="shared" si="23"/>
        <v>2099189.6551724141</v>
      </c>
      <c r="Y36" s="217">
        <f t="shared" si="23"/>
        <v>2099189.6551724141</v>
      </c>
    </row>
    <row r="37" spans="1:25" ht="16.5" thickBot="1">
      <c r="A37" s="34"/>
      <c r="B37" s="36"/>
      <c r="C37" s="253">
        <f>C36+D36+E36</f>
        <v>44165793.103448272</v>
      </c>
      <c r="D37" s="251"/>
      <c r="E37" s="251"/>
      <c r="F37" s="250">
        <f>F36+G36+H36</f>
        <v>7007568.9655172424</v>
      </c>
      <c r="G37" s="251"/>
      <c r="H37" s="252"/>
      <c r="I37" s="254">
        <f>SUM(I36:T36)</f>
        <v>25662275.862068977</v>
      </c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29">
        <f>SUM(U36:Y36)</f>
        <v>11495948.275862072</v>
      </c>
      <c r="V37" s="230"/>
      <c r="W37" s="230"/>
      <c r="X37" s="230"/>
      <c r="Y37" s="231"/>
    </row>
    <row r="38" spans="1:25" ht="19.5" thickBot="1">
      <c r="A38" s="35" t="s">
        <v>69</v>
      </c>
      <c r="B38" s="37">
        <f>B18+B36</f>
        <v>283134263.90804601</v>
      </c>
      <c r="C38" s="37">
        <f t="shared" ref="C38:Y38" si="24">C18+C36</f>
        <v>19607420.91954023</v>
      </c>
      <c r="D38" s="37">
        <f t="shared" si="24"/>
        <v>106883418.85057472</v>
      </c>
      <c r="E38" s="37">
        <f>E18+E36</f>
        <v>156935424.13793102</v>
      </c>
      <c r="F38" s="37">
        <f t="shared" si="24"/>
        <v>3920385.0574712646</v>
      </c>
      <c r="G38" s="37">
        <f t="shared" si="24"/>
        <v>8506517.931034483</v>
      </c>
      <c r="H38" s="37">
        <f t="shared" si="24"/>
        <v>7180517.931034483</v>
      </c>
      <c r="I38" s="37">
        <f t="shared" si="24"/>
        <v>10240517.931034483</v>
      </c>
      <c r="J38" s="37">
        <f t="shared" si="24"/>
        <v>7430517.931034483</v>
      </c>
      <c r="K38" s="37">
        <f t="shared" si="24"/>
        <v>7180517.931034483</v>
      </c>
      <c r="L38" s="37">
        <f t="shared" si="24"/>
        <v>3461385.0574712646</v>
      </c>
      <c r="M38" s="37">
        <f t="shared" si="24"/>
        <v>2351385.0574712646</v>
      </c>
      <c r="N38" s="37">
        <f t="shared" si="24"/>
        <v>2601385.0574712646</v>
      </c>
      <c r="O38" s="37">
        <f t="shared" si="24"/>
        <v>3461385.0574712646</v>
      </c>
      <c r="P38" s="37">
        <f t="shared" si="24"/>
        <v>2351385.0574712646</v>
      </c>
      <c r="Q38" s="37">
        <f t="shared" si="24"/>
        <v>2351385.0574712646</v>
      </c>
      <c r="R38" s="37">
        <f t="shared" si="24"/>
        <v>3451385.0574712646</v>
      </c>
      <c r="S38" s="37">
        <f t="shared" si="24"/>
        <v>31300084.827586208</v>
      </c>
      <c r="T38" s="37">
        <f t="shared" si="24"/>
        <v>30702084.827586208</v>
      </c>
      <c r="U38" s="37">
        <f t="shared" si="24"/>
        <v>33197084.827586208</v>
      </c>
      <c r="V38" s="37">
        <f t="shared" si="24"/>
        <v>30952084.827586208</v>
      </c>
      <c r="W38" s="37">
        <f t="shared" si="24"/>
        <v>30702084.827586208</v>
      </c>
      <c r="X38" s="37">
        <f t="shared" si="24"/>
        <v>31592084.827586208</v>
      </c>
      <c r="Y38" s="37">
        <f t="shared" si="24"/>
        <v>30492084.827586208</v>
      </c>
    </row>
    <row r="39" spans="1:25">
      <c r="B39" s="3"/>
      <c r="F39" s="232">
        <f>F38+G38+H38</f>
        <v>19607420.91954023</v>
      </c>
      <c r="G39" s="233"/>
      <c r="H39" s="233"/>
      <c r="I39" s="232">
        <f>SUM(I38:T38)</f>
        <v>106883418.85057472</v>
      </c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>
        <f>SUM(U38:Y38)</f>
        <v>156935424.13793105</v>
      </c>
      <c r="V39" s="233"/>
      <c r="W39" s="233"/>
      <c r="X39" s="233"/>
      <c r="Y39" s="233"/>
    </row>
    <row r="40" spans="1:25" ht="18.75">
      <c r="A40" s="93" t="s">
        <v>1</v>
      </c>
      <c r="B40" s="94">
        <f>B38+'[1]БДДС Capex'!B13</f>
        <v>345334263.90804601</v>
      </c>
      <c r="G40" s="3"/>
    </row>
    <row r="41" spans="1:25">
      <c r="C41" s="3"/>
      <c r="D41" s="3"/>
      <c r="E41" s="3"/>
    </row>
    <row r="42" spans="1:25">
      <c r="A42" t="s">
        <v>137</v>
      </c>
      <c r="C42" s="3"/>
      <c r="D42" s="3"/>
      <c r="E42" s="3"/>
      <c r="K42" t="s">
        <v>143</v>
      </c>
    </row>
    <row r="43" spans="1:25">
      <c r="A43" t="s">
        <v>138</v>
      </c>
    </row>
    <row r="44" spans="1:25">
      <c r="A44" t="s">
        <v>139</v>
      </c>
    </row>
    <row r="45" spans="1:25">
      <c r="A45" t="s">
        <v>140</v>
      </c>
      <c r="C45" s="3">
        <f>G5+G6+G7+G8+G9+G10+G12+G13+G17</f>
        <v>5881328.2758620689</v>
      </c>
      <c r="D45" t="s">
        <v>141</v>
      </c>
      <c r="E45" s="3"/>
      <c r="I45" s="3">
        <f>36000000-C45</f>
        <v>30118671.724137932</v>
      </c>
      <c r="J45" t="s">
        <v>142</v>
      </c>
    </row>
  </sheetData>
  <mergeCells count="16">
    <mergeCell ref="F1:H1"/>
    <mergeCell ref="I1:T1"/>
    <mergeCell ref="F37:H37"/>
    <mergeCell ref="F39:H39"/>
    <mergeCell ref="C37:E37"/>
    <mergeCell ref="I37:T37"/>
    <mergeCell ref="U37:Y37"/>
    <mergeCell ref="I39:T39"/>
    <mergeCell ref="U39:Y39"/>
    <mergeCell ref="C19:D19"/>
    <mergeCell ref="F19:H19"/>
    <mergeCell ref="F20:H20"/>
    <mergeCell ref="I20:T20"/>
    <mergeCell ref="U20:Y20"/>
    <mergeCell ref="I19:T19"/>
    <mergeCell ref="U19:Y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topLeftCell="A10" zoomScale="85" zoomScaleNormal="85" workbookViewId="0">
      <selection activeCell="AC24" sqref="AC24"/>
    </sheetView>
  </sheetViews>
  <sheetFormatPr defaultColWidth="8.85546875" defaultRowHeight="15"/>
  <cols>
    <col min="1" max="1" width="38.42578125" customWidth="1"/>
    <col min="2" max="2" width="16.28515625" customWidth="1"/>
    <col min="3" max="3" width="12.140625" customWidth="1"/>
    <col min="4" max="4" width="15.85546875" customWidth="1"/>
    <col min="5" max="5" width="15" customWidth="1"/>
    <col min="6" max="6" width="23.28515625" customWidth="1"/>
    <col min="7" max="22" width="10.7109375" hidden="1" customWidth="1"/>
    <col min="28" max="28" width="10.5703125" customWidth="1"/>
  </cols>
  <sheetData>
    <row r="1" spans="1:28" ht="19.5" thickBot="1">
      <c r="A1" s="49" t="s">
        <v>0</v>
      </c>
      <c r="B1" s="263" t="s">
        <v>89</v>
      </c>
      <c r="C1" s="261"/>
      <c r="D1" s="261"/>
      <c r="E1" s="261"/>
      <c r="F1" s="262"/>
      <c r="G1" s="256">
        <v>2020</v>
      </c>
      <c r="H1" s="256"/>
      <c r="I1" s="256"/>
      <c r="J1" s="256"/>
      <c r="K1" s="256">
        <v>2021</v>
      </c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</row>
    <row r="2" spans="1:28" ht="30">
      <c r="A2" s="50"/>
      <c r="B2" s="51" t="s">
        <v>1</v>
      </c>
      <c r="C2" s="51" t="s">
        <v>24</v>
      </c>
      <c r="D2" s="51" t="s">
        <v>25</v>
      </c>
      <c r="E2" s="52" t="s">
        <v>26</v>
      </c>
      <c r="F2" s="53" t="s">
        <v>27</v>
      </c>
      <c r="G2" s="40" t="s">
        <v>5</v>
      </c>
      <c r="H2" s="41" t="s">
        <v>6</v>
      </c>
      <c r="I2" s="41" t="s">
        <v>7</v>
      </c>
      <c r="J2" s="42" t="s">
        <v>8</v>
      </c>
      <c r="K2" s="40" t="s">
        <v>9</v>
      </c>
      <c r="L2" s="41" t="s">
        <v>10</v>
      </c>
      <c r="M2" s="41" t="s">
        <v>11</v>
      </c>
      <c r="N2" s="41" t="s">
        <v>12</v>
      </c>
      <c r="O2" s="41" t="s">
        <v>13</v>
      </c>
      <c r="P2" s="41" t="s">
        <v>14</v>
      </c>
      <c r="Q2" s="41" t="s">
        <v>15</v>
      </c>
      <c r="R2" s="41" t="s">
        <v>4</v>
      </c>
      <c r="S2" s="41" t="s">
        <v>5</v>
      </c>
      <c r="T2" s="41" t="s">
        <v>6</v>
      </c>
      <c r="U2" s="41" t="s">
        <v>7</v>
      </c>
      <c r="V2" s="42" t="s">
        <v>8</v>
      </c>
    </row>
    <row r="3" spans="1:28" ht="18.75">
      <c r="A3" s="54" t="s">
        <v>28</v>
      </c>
      <c r="B3" s="257" t="s">
        <v>83</v>
      </c>
      <c r="C3" s="258"/>
      <c r="D3" s="258"/>
      <c r="E3" s="258"/>
      <c r="F3" s="259"/>
      <c r="G3" s="11"/>
      <c r="H3" s="4"/>
      <c r="I3" s="4"/>
      <c r="J3" s="12"/>
      <c r="K3" s="11"/>
      <c r="L3" s="4"/>
      <c r="M3" s="4"/>
      <c r="N3" s="4"/>
      <c r="O3" s="4"/>
      <c r="P3" s="4"/>
      <c r="Q3" s="4"/>
      <c r="R3" s="4"/>
      <c r="S3" s="4"/>
      <c r="T3" s="4"/>
      <c r="U3" s="4"/>
      <c r="V3" s="12"/>
    </row>
    <row r="4" spans="1:28" ht="15.75">
      <c r="A4" s="55" t="s">
        <v>29</v>
      </c>
      <c r="B4" s="10">
        <f>SUM(B5:B8)</f>
        <v>53800000</v>
      </c>
      <c r="C4" s="5"/>
      <c r="D4" s="5"/>
      <c r="E4" s="5"/>
      <c r="F4" s="44"/>
      <c r="G4" s="43"/>
      <c r="H4" s="5"/>
      <c r="I4" s="5"/>
      <c r="J4" s="44"/>
      <c r="K4" s="43"/>
      <c r="L4" s="5"/>
      <c r="M4" s="5"/>
      <c r="N4" s="5"/>
      <c r="O4" s="5"/>
      <c r="P4" s="5"/>
      <c r="Q4" s="5"/>
      <c r="R4" s="5"/>
      <c r="S4" s="5"/>
      <c r="T4" s="5"/>
      <c r="U4" s="5"/>
      <c r="V4" s="44"/>
    </row>
    <row r="5" spans="1:28">
      <c r="A5" s="77" t="s">
        <v>70</v>
      </c>
      <c r="B5" s="8">
        <f>C5*D5</f>
        <v>18400000</v>
      </c>
      <c r="C5" s="57">
        <v>2</v>
      </c>
      <c r="D5" s="8">
        <v>9200000</v>
      </c>
      <c r="E5" s="69"/>
      <c r="F5" s="46"/>
      <c r="G5" s="45"/>
      <c r="H5" s="2"/>
      <c r="I5" s="2"/>
      <c r="J5" s="46"/>
      <c r="K5" s="45"/>
      <c r="L5" s="2"/>
      <c r="M5" s="2"/>
      <c r="N5" s="2"/>
      <c r="O5" s="2"/>
      <c r="P5" s="2"/>
      <c r="Q5" s="2"/>
      <c r="R5" s="2"/>
      <c r="S5" s="2"/>
      <c r="T5" s="2"/>
      <c r="U5" s="2"/>
      <c r="V5" s="46"/>
      <c r="W5" s="195" t="s">
        <v>118</v>
      </c>
      <c r="Z5">
        <v>6000</v>
      </c>
      <c r="AA5">
        <v>55</v>
      </c>
      <c r="AB5" s="3">
        <f>Z5*AA5</f>
        <v>330000</v>
      </c>
    </row>
    <row r="6" spans="1:28">
      <c r="A6" s="84" t="s">
        <v>71</v>
      </c>
      <c r="B6" s="8">
        <f t="shared" ref="B6" si="0">C6*D6</f>
        <v>14000000</v>
      </c>
      <c r="C6" s="9">
        <v>2</v>
      </c>
      <c r="D6" s="9">
        <v>7000000</v>
      </c>
      <c r="E6" s="70"/>
      <c r="F6" s="46"/>
      <c r="G6" s="45"/>
      <c r="H6" s="2"/>
      <c r="I6" s="2"/>
      <c r="J6" s="46"/>
      <c r="K6" s="45"/>
      <c r="L6" s="2"/>
      <c r="M6" s="2"/>
      <c r="N6" s="2"/>
      <c r="O6" s="2"/>
      <c r="P6" s="2"/>
      <c r="Q6" s="2"/>
      <c r="R6" s="2"/>
      <c r="S6" s="2"/>
      <c r="T6" s="2"/>
      <c r="U6" s="2"/>
      <c r="V6" s="46"/>
      <c r="W6" s="195" t="s">
        <v>117</v>
      </c>
      <c r="Z6">
        <v>1680</v>
      </c>
      <c r="AA6">
        <v>55</v>
      </c>
      <c r="AB6" s="3">
        <f t="shared" ref="AB6:AB12" si="1">Z6*AA6</f>
        <v>92400</v>
      </c>
    </row>
    <row r="7" spans="1:28">
      <c r="A7" s="77" t="s">
        <v>70</v>
      </c>
      <c r="B7" s="8">
        <f>C7*D7</f>
        <v>18400000</v>
      </c>
      <c r="C7" s="9">
        <v>2</v>
      </c>
      <c r="D7" s="8">
        <v>9200000</v>
      </c>
      <c r="E7" s="70"/>
      <c r="F7" s="46"/>
      <c r="G7" s="45"/>
      <c r="H7" s="2"/>
      <c r="I7" s="2"/>
      <c r="J7" s="46"/>
      <c r="K7" s="45"/>
      <c r="L7" s="2"/>
      <c r="M7" s="2"/>
      <c r="N7" s="2"/>
      <c r="O7" s="2"/>
      <c r="P7" s="2"/>
      <c r="Q7" s="2"/>
      <c r="R7" s="2"/>
      <c r="S7" s="2"/>
      <c r="T7" s="2"/>
      <c r="U7" s="2"/>
      <c r="V7" s="46"/>
      <c r="W7" s="195" t="s">
        <v>118</v>
      </c>
      <c r="Z7">
        <v>6000</v>
      </c>
      <c r="AA7">
        <v>55</v>
      </c>
      <c r="AB7" s="3">
        <f t="shared" si="1"/>
        <v>330000</v>
      </c>
    </row>
    <row r="8" spans="1:28">
      <c r="A8" s="84" t="s">
        <v>72</v>
      </c>
      <c r="B8" s="8">
        <f>C8*D8</f>
        <v>3000000</v>
      </c>
      <c r="C8" s="9">
        <v>2</v>
      </c>
      <c r="D8" s="9">
        <v>1500000</v>
      </c>
      <c r="E8" s="72"/>
      <c r="F8" s="46"/>
      <c r="G8" s="45"/>
      <c r="H8" s="2"/>
      <c r="I8" s="2"/>
      <c r="J8" s="46"/>
      <c r="K8" s="45"/>
      <c r="L8" s="2"/>
      <c r="M8" s="2"/>
      <c r="N8" s="2"/>
      <c r="O8" s="2"/>
      <c r="P8" s="2"/>
      <c r="Q8" s="2"/>
      <c r="R8" s="2"/>
      <c r="S8" s="2"/>
      <c r="T8" s="2"/>
      <c r="U8" s="2"/>
      <c r="V8" s="46"/>
      <c r="W8" s="195" t="s">
        <v>116</v>
      </c>
      <c r="Z8">
        <v>900</v>
      </c>
      <c r="AA8">
        <v>55</v>
      </c>
      <c r="AB8" s="3">
        <f t="shared" si="1"/>
        <v>49500</v>
      </c>
    </row>
    <row r="9" spans="1:28">
      <c r="A9" s="120" t="s">
        <v>93</v>
      </c>
      <c r="B9" s="8">
        <f>C9*D9</f>
        <v>14000000</v>
      </c>
      <c r="C9" s="9">
        <v>2</v>
      </c>
      <c r="D9" s="9">
        <v>7000000</v>
      </c>
      <c r="E9" s="72"/>
      <c r="F9" s="46"/>
      <c r="G9" s="45"/>
      <c r="H9" s="2"/>
      <c r="I9" s="2"/>
      <c r="J9" s="46"/>
      <c r="K9" s="45"/>
      <c r="L9" s="2"/>
      <c r="M9" s="2"/>
      <c r="N9" s="2"/>
      <c r="O9" s="2"/>
      <c r="P9" s="2"/>
      <c r="Q9" s="2"/>
      <c r="R9" s="2"/>
      <c r="S9" s="2"/>
      <c r="T9" s="2"/>
      <c r="U9" s="2"/>
      <c r="V9" s="46"/>
      <c r="W9" s="195" t="s">
        <v>119</v>
      </c>
      <c r="Z9">
        <v>1500</v>
      </c>
      <c r="AA9">
        <v>55</v>
      </c>
      <c r="AB9" s="3">
        <f t="shared" si="1"/>
        <v>82500</v>
      </c>
    </row>
    <row r="10" spans="1:28" ht="15.75">
      <c r="A10" s="55" t="s">
        <v>34</v>
      </c>
      <c r="B10" s="10">
        <f>SUM(B11:B12)</f>
        <v>8400000</v>
      </c>
      <c r="C10" s="10"/>
      <c r="D10" s="10"/>
      <c r="E10" s="71"/>
      <c r="F10" s="48"/>
      <c r="G10" s="47"/>
      <c r="H10" s="10"/>
      <c r="I10" s="10"/>
      <c r="J10" s="48"/>
      <c r="K10" s="47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48"/>
      <c r="AA10">
        <v>55</v>
      </c>
      <c r="AB10" s="3">
        <f t="shared" si="1"/>
        <v>0</v>
      </c>
    </row>
    <row r="11" spans="1:28">
      <c r="A11" s="59" t="s">
        <v>58</v>
      </c>
      <c r="B11" s="58">
        <f>B16+B17+B18+B19</f>
        <v>7800000</v>
      </c>
      <c r="C11" s="58">
        <v>14</v>
      </c>
      <c r="D11" s="58"/>
      <c r="E11" s="2"/>
      <c r="F11" s="46"/>
      <c r="G11" s="45"/>
      <c r="H11" s="2"/>
      <c r="I11" s="2"/>
      <c r="J11" s="46"/>
      <c r="K11" s="45"/>
      <c r="L11" s="2"/>
      <c r="M11" s="2"/>
      <c r="N11" s="2"/>
      <c r="O11" s="2"/>
      <c r="P11" s="2"/>
      <c r="Q11" s="2"/>
      <c r="R11" s="2"/>
      <c r="S11" s="2"/>
      <c r="T11" s="2"/>
      <c r="U11" s="2"/>
      <c r="V11" s="46"/>
      <c r="AA11">
        <v>55</v>
      </c>
      <c r="AB11" s="3">
        <f t="shared" si="1"/>
        <v>0</v>
      </c>
    </row>
    <row r="12" spans="1:28">
      <c r="A12" s="89" t="s">
        <v>76</v>
      </c>
      <c r="B12" s="82">
        <f>D12*C12</f>
        <v>600000</v>
      </c>
      <c r="C12" s="82">
        <v>2</v>
      </c>
      <c r="D12" s="82">
        <v>300000</v>
      </c>
      <c r="E12" s="86"/>
      <c r="F12" s="87"/>
      <c r="G12" s="88"/>
      <c r="H12" s="86"/>
      <c r="I12" s="86"/>
      <c r="J12" s="87"/>
      <c r="K12" s="88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7"/>
      <c r="W12" s="195" t="s">
        <v>120</v>
      </c>
      <c r="Z12">
        <v>14400</v>
      </c>
      <c r="AA12">
        <v>55</v>
      </c>
      <c r="AB12" s="3">
        <f t="shared" si="1"/>
        <v>792000</v>
      </c>
    </row>
    <row r="13" spans="1:28" ht="15.75" thickBot="1">
      <c r="A13" s="62" t="s">
        <v>61</v>
      </c>
      <c r="B13" s="96">
        <f>B4+B10</f>
        <v>62200000</v>
      </c>
      <c r="C13" s="56"/>
      <c r="D13" s="56"/>
      <c r="E13" s="56"/>
      <c r="F13" s="60"/>
      <c r="G13" s="61"/>
      <c r="H13" s="56"/>
      <c r="I13" s="56"/>
      <c r="J13" s="60"/>
      <c r="K13" s="61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60"/>
      <c r="Z13">
        <f>SUM(Z5:Z12)</f>
        <v>30480</v>
      </c>
      <c r="AB13" s="3">
        <f>SUM(AB5:AB12)</f>
        <v>1676400</v>
      </c>
    </row>
    <row r="14" spans="1:28">
      <c r="Y14" s="195" t="s">
        <v>121</v>
      </c>
      <c r="Z14" s="195" t="s">
        <v>122</v>
      </c>
      <c r="AB14">
        <v>186480</v>
      </c>
    </row>
    <row r="15" spans="1:28">
      <c r="AB15" s="3">
        <f>AB13+AB14</f>
        <v>1862880</v>
      </c>
    </row>
    <row r="16" spans="1:28">
      <c r="A16" s="97" t="s">
        <v>82</v>
      </c>
      <c r="B16" s="8">
        <v>5500000</v>
      </c>
      <c r="D16">
        <v>4</v>
      </c>
    </row>
    <row r="17" spans="1:28">
      <c r="A17" s="92" t="s">
        <v>79</v>
      </c>
      <c r="B17" s="8">
        <v>700000</v>
      </c>
      <c r="D17">
        <v>1</v>
      </c>
    </row>
    <row r="18" spans="1:28">
      <c r="A18" s="92" t="s">
        <v>80</v>
      </c>
      <c r="B18" s="8">
        <v>600000</v>
      </c>
      <c r="D18">
        <v>1</v>
      </c>
    </row>
    <row r="19" spans="1:28">
      <c r="A19" s="92" t="s">
        <v>81</v>
      </c>
      <c r="B19" s="8">
        <v>1000000</v>
      </c>
      <c r="D19">
        <v>1</v>
      </c>
    </row>
    <row r="21" spans="1:28" ht="19.5" thickBot="1">
      <c r="A21" s="95" t="s">
        <v>0</v>
      </c>
      <c r="B21" s="260" t="s">
        <v>123</v>
      </c>
      <c r="C21" s="261"/>
      <c r="D21" s="261"/>
      <c r="E21" s="261"/>
      <c r="F21" s="262"/>
    </row>
    <row r="22" spans="1:28" ht="30">
      <c r="A22" s="50"/>
      <c r="B22" s="51" t="s">
        <v>1</v>
      </c>
      <c r="C22" s="51" t="s">
        <v>24</v>
      </c>
      <c r="D22" s="51" t="s">
        <v>25</v>
      </c>
      <c r="E22" s="52" t="s">
        <v>26</v>
      </c>
      <c r="F22" s="53" t="s">
        <v>27</v>
      </c>
    </row>
    <row r="23" spans="1:28" ht="18.75">
      <c r="A23" s="54" t="s">
        <v>28</v>
      </c>
      <c r="B23" s="257" t="s">
        <v>84</v>
      </c>
      <c r="C23" s="258"/>
      <c r="D23" s="258"/>
      <c r="E23" s="258"/>
      <c r="F23" s="259"/>
    </row>
    <row r="24" spans="1:28" ht="15.75">
      <c r="A24" s="55" t="s">
        <v>29</v>
      </c>
      <c r="B24" s="10">
        <f>SUM(B25:B31)</f>
        <v>253000000</v>
      </c>
      <c r="C24" s="5"/>
      <c r="D24" s="5"/>
      <c r="E24" s="5"/>
      <c r="F24" s="44"/>
    </row>
    <row r="25" spans="1:28">
      <c r="A25" s="98" t="s">
        <v>87</v>
      </c>
      <c r="B25" s="8">
        <f>C25*D25</f>
        <v>88000000</v>
      </c>
      <c r="C25" s="57">
        <v>4</v>
      </c>
      <c r="D25" s="8">
        <v>22000000</v>
      </c>
      <c r="E25" s="69"/>
      <c r="F25" s="46"/>
      <c r="W25" s="195" t="s">
        <v>124</v>
      </c>
      <c r="Z25">
        <v>28800</v>
      </c>
      <c r="AA25">
        <v>55</v>
      </c>
      <c r="AB25" s="3">
        <f>Z25*AA25</f>
        <v>1584000</v>
      </c>
    </row>
    <row r="26" spans="1:28">
      <c r="A26" s="99" t="s">
        <v>60</v>
      </c>
      <c r="B26" s="8">
        <f t="shared" ref="B26" si="2">C26*D26</f>
        <v>20000000</v>
      </c>
      <c r="C26" s="9">
        <v>2</v>
      </c>
      <c r="D26" s="9">
        <v>10000000</v>
      </c>
      <c r="E26" s="70"/>
      <c r="F26" s="46"/>
      <c r="W26" s="195" t="s">
        <v>125</v>
      </c>
      <c r="Z26">
        <v>10080</v>
      </c>
      <c r="AA26">
        <v>55</v>
      </c>
      <c r="AB26" s="3">
        <f t="shared" ref="AB26:AB31" si="3">Z26*AA26</f>
        <v>554400</v>
      </c>
    </row>
    <row r="27" spans="1:28">
      <c r="A27" s="100" t="s">
        <v>33</v>
      </c>
      <c r="B27" s="8">
        <f>C27*D27</f>
        <v>79000000</v>
      </c>
      <c r="C27" s="9">
        <v>10</v>
      </c>
      <c r="D27" s="8">
        <v>7900000</v>
      </c>
      <c r="E27" s="70"/>
      <c r="F27" s="46"/>
      <c r="W27" s="196" t="s">
        <v>126</v>
      </c>
      <c r="Z27">
        <v>18000</v>
      </c>
      <c r="AA27">
        <v>55</v>
      </c>
      <c r="AB27" s="3">
        <f t="shared" si="3"/>
        <v>990000</v>
      </c>
    </row>
    <row r="28" spans="1:28">
      <c r="A28" s="101" t="s">
        <v>32</v>
      </c>
      <c r="B28" s="8">
        <f>C28*D28</f>
        <v>33000000</v>
      </c>
      <c r="C28" s="9">
        <v>6</v>
      </c>
      <c r="D28" s="9">
        <v>5500000</v>
      </c>
      <c r="E28" s="72"/>
      <c r="F28" s="46"/>
      <c r="W28" s="196" t="s">
        <v>127</v>
      </c>
      <c r="Z28">
        <v>78624</v>
      </c>
      <c r="AA28">
        <v>55</v>
      </c>
      <c r="AB28" s="3">
        <f t="shared" si="3"/>
        <v>4324320</v>
      </c>
    </row>
    <row r="29" spans="1:28">
      <c r="A29" s="103" t="s">
        <v>30</v>
      </c>
      <c r="B29" s="8">
        <f>C29*D29</f>
        <v>4000000</v>
      </c>
      <c r="C29" s="9">
        <v>2</v>
      </c>
      <c r="D29" s="9">
        <v>2000000</v>
      </c>
      <c r="E29" s="72"/>
      <c r="F29" s="46"/>
      <c r="W29" s="196" t="s">
        <v>128</v>
      </c>
      <c r="Z29">
        <v>1800</v>
      </c>
      <c r="AA29">
        <v>49</v>
      </c>
      <c r="AB29" s="3">
        <f t="shared" si="3"/>
        <v>88200</v>
      </c>
    </row>
    <row r="30" spans="1:28">
      <c r="A30" s="103" t="s">
        <v>144</v>
      </c>
      <c r="B30" s="8">
        <f>C30*D30</f>
        <v>16000000</v>
      </c>
      <c r="C30" s="9">
        <v>2</v>
      </c>
      <c r="D30" s="9">
        <v>8000000</v>
      </c>
      <c r="E30" s="72"/>
      <c r="F30" s="46"/>
      <c r="W30" s="196" t="s">
        <v>127</v>
      </c>
      <c r="Z30">
        <v>78624</v>
      </c>
      <c r="AA30">
        <v>55</v>
      </c>
      <c r="AB30" s="3">
        <f t="shared" ref="AB30" si="4">Z30*AA30</f>
        <v>4324320</v>
      </c>
    </row>
    <row r="31" spans="1:28">
      <c r="A31" s="103" t="s">
        <v>31</v>
      </c>
      <c r="B31" s="8">
        <f>C31*D31</f>
        <v>13000000</v>
      </c>
      <c r="C31" s="9">
        <v>2</v>
      </c>
      <c r="D31" s="9">
        <v>6500000</v>
      </c>
      <c r="E31" s="72"/>
      <c r="F31" s="46"/>
      <c r="W31" s="196" t="s">
        <v>129</v>
      </c>
      <c r="Z31">
        <v>36000</v>
      </c>
      <c r="AA31">
        <v>49</v>
      </c>
      <c r="AB31" s="3">
        <f t="shared" si="3"/>
        <v>1764000</v>
      </c>
    </row>
    <row r="32" spans="1:28" ht="15.75">
      <c r="A32" s="55" t="s">
        <v>34</v>
      </c>
      <c r="B32" s="10">
        <f>SUM(B33:B35)</f>
        <v>33000000</v>
      </c>
      <c r="C32" s="10"/>
      <c r="D32" s="10"/>
      <c r="E32" s="71"/>
      <c r="F32" s="48"/>
      <c r="W32" s="195"/>
      <c r="AB32" s="3"/>
    </row>
    <row r="33" spans="1:28">
      <c r="A33" s="102" t="s">
        <v>88</v>
      </c>
      <c r="B33" s="58">
        <f>C33*D33</f>
        <v>20000000</v>
      </c>
      <c r="C33" s="58">
        <v>2</v>
      </c>
      <c r="D33" s="58">
        <v>10000000</v>
      </c>
      <c r="E33" s="2"/>
      <c r="F33" s="46"/>
      <c r="W33" s="195"/>
      <c r="AB33" s="3"/>
    </row>
    <row r="34" spans="1:28">
      <c r="A34" s="197" t="s">
        <v>130</v>
      </c>
      <c r="B34" s="82">
        <f>C34*D34</f>
        <v>6000000</v>
      </c>
      <c r="C34" s="82">
        <v>2</v>
      </c>
      <c r="D34" s="82">
        <v>3000000</v>
      </c>
      <c r="E34" s="86"/>
      <c r="F34" s="87"/>
      <c r="W34" s="196" t="s">
        <v>131</v>
      </c>
      <c r="Z34">
        <v>72000</v>
      </c>
      <c r="AA34">
        <v>55</v>
      </c>
      <c r="AB34" s="3">
        <f t="shared" ref="AB34" si="5">Z34*AA34</f>
        <v>3960000</v>
      </c>
    </row>
    <row r="35" spans="1:28">
      <c r="A35" s="119" t="s">
        <v>90</v>
      </c>
      <c r="B35" s="82">
        <f>C35*D35</f>
        <v>7000000</v>
      </c>
      <c r="C35" s="82">
        <v>2</v>
      </c>
      <c r="D35" s="82">
        <v>3500000</v>
      </c>
      <c r="E35" s="86"/>
      <c r="F35" s="87"/>
      <c r="W35" s="195"/>
      <c r="AB35" s="3"/>
    </row>
    <row r="36" spans="1:28" ht="15.75" thickBot="1">
      <c r="A36" s="62" t="s">
        <v>61</v>
      </c>
      <c r="B36" s="96">
        <f>B24+B32</f>
        <v>286000000</v>
      </c>
      <c r="C36" s="56"/>
      <c r="D36" s="56"/>
      <c r="E36" s="56"/>
      <c r="F36" s="60"/>
      <c r="AB36" s="3">
        <f>SUM(AB25:AB35)</f>
        <v>17589240</v>
      </c>
    </row>
    <row r="37" spans="1:28">
      <c r="AB37" s="3"/>
    </row>
    <row r="38" spans="1:28">
      <c r="AB38" s="3"/>
    </row>
    <row r="39" spans="1:28" ht="18.75">
      <c r="A39" s="93" t="s">
        <v>85</v>
      </c>
      <c r="B39" s="94">
        <f>B13+B36</f>
        <v>348200000</v>
      </c>
    </row>
  </sheetData>
  <mergeCells count="6">
    <mergeCell ref="G1:J1"/>
    <mergeCell ref="K1:V1"/>
    <mergeCell ref="B3:F3"/>
    <mergeCell ref="B23:F23"/>
    <mergeCell ref="B21:F21"/>
    <mergeCell ref="B1:F1"/>
  </mergeCells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0"/>
  <sheetViews>
    <sheetView topLeftCell="A4" zoomScale="90" zoomScaleNormal="90" workbookViewId="0">
      <selection activeCell="Z26" sqref="Z26"/>
    </sheetView>
  </sheetViews>
  <sheetFormatPr defaultColWidth="8.85546875" defaultRowHeight="15"/>
  <cols>
    <col min="1" max="1" width="26.28515625" customWidth="1"/>
    <col min="2" max="2" width="10.140625" customWidth="1"/>
    <col min="4" max="4" width="12.140625" customWidth="1"/>
    <col min="7" max="7" width="10" bestFit="1" customWidth="1"/>
    <col min="8" max="12" width="11.42578125" bestFit="1" customWidth="1"/>
    <col min="13" max="14" width="10" bestFit="1" customWidth="1"/>
    <col min="15" max="16" width="9.85546875" customWidth="1"/>
    <col min="17" max="17" width="10.42578125" customWidth="1"/>
    <col min="18" max="18" width="10.28515625" customWidth="1"/>
    <col min="19" max="19" width="9.85546875" customWidth="1"/>
    <col min="20" max="20" width="10.42578125" customWidth="1"/>
    <col min="21" max="21" width="10.28515625" customWidth="1"/>
    <col min="22" max="22" width="9.85546875" customWidth="1"/>
    <col min="23" max="23" width="10.28515625" customWidth="1"/>
    <col min="24" max="25" width="10" customWidth="1"/>
    <col min="26" max="26" width="11.140625" customWidth="1"/>
    <col min="27" max="27" width="8.85546875" customWidth="1"/>
  </cols>
  <sheetData>
    <row r="2" spans="1:26" ht="15.75" thickBot="1">
      <c r="A2" s="105"/>
      <c r="B2" s="105"/>
      <c r="C2" s="105"/>
      <c r="D2" s="105"/>
      <c r="E2" s="105"/>
      <c r="F2" s="105"/>
      <c r="G2" s="264"/>
      <c r="H2" s="264"/>
      <c r="I2" s="264"/>
      <c r="J2" s="264"/>
      <c r="K2" s="264"/>
      <c r="L2" s="264"/>
    </row>
    <row r="3" spans="1:26" ht="15.75" thickBot="1">
      <c r="A3" s="272" t="s">
        <v>35</v>
      </c>
      <c r="B3" s="273"/>
      <c r="C3" s="273"/>
      <c r="D3" s="273"/>
      <c r="E3" s="273"/>
      <c r="F3" s="274"/>
      <c r="G3" s="275">
        <v>2020</v>
      </c>
      <c r="H3" s="265"/>
      <c r="I3" s="276"/>
      <c r="J3" s="265">
        <v>2021</v>
      </c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70">
        <v>2022</v>
      </c>
      <c r="W3" s="271"/>
      <c r="X3" s="271"/>
      <c r="Y3" s="271"/>
      <c r="Z3" s="271"/>
    </row>
    <row r="4" spans="1:26" ht="60.75" thickBot="1">
      <c r="A4" s="30"/>
      <c r="B4" s="28"/>
      <c r="C4" s="28" t="s">
        <v>36</v>
      </c>
      <c r="D4" s="90" t="s">
        <v>77</v>
      </c>
      <c r="E4" s="28"/>
      <c r="F4" s="115"/>
      <c r="G4" s="26" t="s">
        <v>6</v>
      </c>
      <c r="H4" s="27" t="s">
        <v>7</v>
      </c>
      <c r="I4" s="29" t="s">
        <v>8</v>
      </c>
      <c r="J4" s="110" t="s">
        <v>9</v>
      </c>
      <c r="K4" s="111" t="s">
        <v>10</v>
      </c>
      <c r="L4" s="111" t="s">
        <v>11</v>
      </c>
      <c r="M4" s="111" t="s">
        <v>12</v>
      </c>
      <c r="N4" s="112" t="s">
        <v>13</v>
      </c>
      <c r="O4" s="112" t="s">
        <v>14</v>
      </c>
      <c r="P4" s="112" t="s">
        <v>15</v>
      </c>
      <c r="Q4" s="112" t="s">
        <v>4</v>
      </c>
      <c r="R4" s="112" t="s">
        <v>5</v>
      </c>
      <c r="S4" s="112" t="s">
        <v>6</v>
      </c>
      <c r="T4" s="112" t="s">
        <v>7</v>
      </c>
      <c r="U4" s="130" t="s">
        <v>8</v>
      </c>
      <c r="V4" s="110" t="s">
        <v>9</v>
      </c>
      <c r="W4" s="111" t="s">
        <v>10</v>
      </c>
      <c r="X4" s="111" t="s">
        <v>11</v>
      </c>
      <c r="Y4" s="131" t="s">
        <v>12</v>
      </c>
      <c r="Z4" s="131" t="s">
        <v>13</v>
      </c>
    </row>
    <row r="5" spans="1:26">
      <c r="A5" s="31" t="s">
        <v>67</v>
      </c>
      <c r="B5" s="25"/>
      <c r="C5" s="24">
        <v>130000</v>
      </c>
      <c r="D5" s="24">
        <v>125</v>
      </c>
      <c r="E5" s="24">
        <v>4</v>
      </c>
      <c r="F5" s="116"/>
      <c r="G5" s="136"/>
      <c r="H5" s="137">
        <f>E5*C5</f>
        <v>520000</v>
      </c>
      <c r="I5" s="138">
        <f>C5*E5</f>
        <v>520000</v>
      </c>
      <c r="J5" s="139">
        <f>E5*C5</f>
        <v>520000</v>
      </c>
      <c r="K5" s="140">
        <f>C5*E5</f>
        <v>520000</v>
      </c>
      <c r="L5" s="140">
        <v>520000</v>
      </c>
      <c r="M5" s="140"/>
      <c r="N5" s="140"/>
      <c r="O5" s="140"/>
      <c r="P5" s="140"/>
      <c r="Q5" s="140"/>
      <c r="R5" s="140"/>
      <c r="S5" s="140"/>
      <c r="T5" s="140"/>
      <c r="U5" s="141"/>
      <c r="V5" s="139"/>
      <c r="W5" s="140"/>
      <c r="X5" s="140"/>
      <c r="Y5" s="142"/>
      <c r="Z5" s="142"/>
    </row>
    <row r="6" spans="1:26">
      <c r="A6" s="31" t="s">
        <v>37</v>
      </c>
      <c r="B6" s="25"/>
      <c r="C6" s="24">
        <v>80000</v>
      </c>
      <c r="D6" s="24">
        <v>125</v>
      </c>
      <c r="E6" s="24">
        <v>4</v>
      </c>
      <c r="F6" s="116"/>
      <c r="G6" s="143"/>
      <c r="H6" s="144">
        <f t="shared" ref="H6:H11" si="0">E6*C6</f>
        <v>320000</v>
      </c>
      <c r="I6" s="145">
        <f t="shared" ref="I6:I11" si="1">C6*E6</f>
        <v>320000</v>
      </c>
      <c r="J6" s="143">
        <f t="shared" ref="J6:J11" si="2">E6*C6</f>
        <v>320000</v>
      </c>
      <c r="K6" s="144">
        <f t="shared" ref="K6:K11" si="3">C6*E6</f>
        <v>320000</v>
      </c>
      <c r="L6" s="144">
        <v>320000</v>
      </c>
      <c r="M6" s="144"/>
      <c r="N6" s="144"/>
      <c r="O6" s="144"/>
      <c r="P6" s="144"/>
      <c r="Q6" s="144"/>
      <c r="R6" s="144"/>
      <c r="S6" s="144"/>
      <c r="T6" s="144"/>
      <c r="U6" s="146"/>
      <c r="V6" s="143"/>
      <c r="W6" s="144"/>
      <c r="X6" s="144"/>
      <c r="Y6" s="145"/>
      <c r="Z6" s="145"/>
    </row>
    <row r="7" spans="1:26">
      <c r="A7" s="31" t="s">
        <v>38</v>
      </c>
      <c r="B7" s="25"/>
      <c r="C7" s="24">
        <v>80000</v>
      </c>
      <c r="D7" s="24">
        <v>125</v>
      </c>
      <c r="E7" s="24">
        <v>4</v>
      </c>
      <c r="F7" s="116"/>
      <c r="G7" s="143"/>
      <c r="H7" s="144">
        <f t="shared" si="0"/>
        <v>320000</v>
      </c>
      <c r="I7" s="145">
        <f t="shared" si="1"/>
        <v>320000</v>
      </c>
      <c r="J7" s="143">
        <f t="shared" si="2"/>
        <v>320000</v>
      </c>
      <c r="K7" s="144">
        <f t="shared" si="3"/>
        <v>320000</v>
      </c>
      <c r="L7" s="144">
        <f t="shared" ref="L7:L11" si="4">C7*E7</f>
        <v>320000</v>
      </c>
      <c r="M7" s="144"/>
      <c r="N7" s="144"/>
      <c r="O7" s="144"/>
      <c r="P7" s="144"/>
      <c r="Q7" s="144"/>
      <c r="R7" s="144"/>
      <c r="S7" s="144"/>
      <c r="T7" s="144"/>
      <c r="U7" s="146"/>
      <c r="V7" s="143"/>
      <c r="W7" s="144"/>
      <c r="X7" s="144"/>
      <c r="Y7" s="145"/>
      <c r="Z7" s="145"/>
    </row>
    <row r="8" spans="1:26">
      <c r="A8" s="31" t="s">
        <v>39</v>
      </c>
      <c r="B8" s="24"/>
      <c r="C8" s="24">
        <v>80000</v>
      </c>
      <c r="D8" s="24"/>
      <c r="E8" s="24">
        <v>2</v>
      </c>
      <c r="F8" s="116"/>
      <c r="G8" s="143">
        <f>C8*E8</f>
        <v>160000</v>
      </c>
      <c r="H8" s="144">
        <f t="shared" si="0"/>
        <v>160000</v>
      </c>
      <c r="I8" s="145">
        <f t="shared" si="1"/>
        <v>160000</v>
      </c>
      <c r="J8" s="143">
        <f t="shared" si="2"/>
        <v>160000</v>
      </c>
      <c r="K8" s="144">
        <f t="shared" si="3"/>
        <v>160000</v>
      </c>
      <c r="L8" s="144">
        <f t="shared" si="4"/>
        <v>160000</v>
      </c>
      <c r="M8" s="144">
        <f>C8*E8</f>
        <v>160000</v>
      </c>
      <c r="N8" s="144">
        <f>C8*E8</f>
        <v>160000</v>
      </c>
      <c r="O8" s="144">
        <f>E8*C8</f>
        <v>160000</v>
      </c>
      <c r="P8" s="144">
        <f>E8*C8</f>
        <v>160000</v>
      </c>
      <c r="Q8" s="144">
        <f>E8*C8</f>
        <v>160000</v>
      </c>
      <c r="R8" s="144">
        <f>E8*C8</f>
        <v>160000</v>
      </c>
      <c r="S8" s="144">
        <f>E8*C8</f>
        <v>160000</v>
      </c>
      <c r="T8" s="144">
        <f>E8*C8</f>
        <v>160000</v>
      </c>
      <c r="U8" s="146">
        <f>E8*C8</f>
        <v>160000</v>
      </c>
      <c r="V8" s="143">
        <f>E8*C8</f>
        <v>160000</v>
      </c>
      <c r="W8" s="144">
        <f>E8*C8</f>
        <v>160000</v>
      </c>
      <c r="X8" s="144">
        <f>E8*C8</f>
        <v>160000</v>
      </c>
      <c r="Y8" s="145">
        <f>E8*C8</f>
        <v>160000</v>
      </c>
      <c r="Z8" s="145">
        <v>160000</v>
      </c>
    </row>
    <row r="9" spans="1:26">
      <c r="A9" s="31" t="s">
        <v>73</v>
      </c>
      <c r="B9" s="24"/>
      <c r="C9" s="24">
        <v>60000</v>
      </c>
      <c r="D9" s="24"/>
      <c r="E9" s="24">
        <v>2</v>
      </c>
      <c r="F9" s="116"/>
      <c r="G9" s="143"/>
      <c r="H9" s="144">
        <f t="shared" si="0"/>
        <v>120000</v>
      </c>
      <c r="I9" s="145">
        <f t="shared" si="1"/>
        <v>120000</v>
      </c>
      <c r="J9" s="143">
        <f t="shared" si="2"/>
        <v>120000</v>
      </c>
      <c r="K9" s="144">
        <f t="shared" si="3"/>
        <v>120000</v>
      </c>
      <c r="L9" s="144">
        <f t="shared" si="4"/>
        <v>120000</v>
      </c>
      <c r="M9" s="144"/>
      <c r="N9" s="144"/>
      <c r="O9" s="144"/>
      <c r="P9" s="144"/>
      <c r="Q9" s="144"/>
      <c r="R9" s="144"/>
      <c r="S9" s="144"/>
      <c r="T9" s="144"/>
      <c r="U9" s="146"/>
      <c r="V9" s="143"/>
      <c r="W9" s="144"/>
      <c r="X9" s="144"/>
      <c r="Y9" s="145"/>
      <c r="Z9" s="145"/>
    </row>
    <row r="10" spans="1:26">
      <c r="A10" s="32" t="s">
        <v>74</v>
      </c>
      <c r="B10" s="25"/>
      <c r="C10" s="25">
        <v>60000</v>
      </c>
      <c r="D10" s="25">
        <v>125</v>
      </c>
      <c r="E10" s="25">
        <v>4</v>
      </c>
      <c r="F10" s="117"/>
      <c r="G10" s="143"/>
      <c r="H10" s="144">
        <f t="shared" si="0"/>
        <v>240000</v>
      </c>
      <c r="I10" s="145">
        <f t="shared" si="1"/>
        <v>240000</v>
      </c>
      <c r="J10" s="143">
        <f t="shared" si="2"/>
        <v>240000</v>
      </c>
      <c r="K10" s="144">
        <f t="shared" si="3"/>
        <v>240000</v>
      </c>
      <c r="L10" s="144">
        <f t="shared" si="4"/>
        <v>240000</v>
      </c>
      <c r="M10" s="144"/>
      <c r="N10" s="144"/>
      <c r="O10" s="144"/>
      <c r="P10" s="144"/>
      <c r="Q10" s="144"/>
      <c r="R10" s="144"/>
      <c r="S10" s="144"/>
      <c r="T10" s="144"/>
      <c r="U10" s="146"/>
      <c r="V10" s="143"/>
      <c r="W10" s="144"/>
      <c r="X10" s="144"/>
      <c r="Y10" s="145"/>
      <c r="Z10" s="145"/>
    </row>
    <row r="11" spans="1:26">
      <c r="A11" s="24" t="s">
        <v>40</v>
      </c>
      <c r="B11" s="24"/>
      <c r="C11" s="24">
        <v>60000</v>
      </c>
      <c r="D11" s="24"/>
      <c r="E11" s="24">
        <v>2</v>
      </c>
      <c r="F11" s="116"/>
      <c r="G11" s="143"/>
      <c r="H11" s="144">
        <f t="shared" si="0"/>
        <v>120000</v>
      </c>
      <c r="I11" s="145">
        <f t="shared" si="1"/>
        <v>120000</v>
      </c>
      <c r="J11" s="143">
        <f t="shared" si="2"/>
        <v>120000</v>
      </c>
      <c r="K11" s="144">
        <f t="shared" si="3"/>
        <v>120000</v>
      </c>
      <c r="L11" s="144">
        <f t="shared" si="4"/>
        <v>120000</v>
      </c>
      <c r="M11" s="144"/>
      <c r="N11" s="144"/>
      <c r="O11" s="144"/>
      <c r="P11" s="144"/>
      <c r="Q11" s="144"/>
      <c r="R11" s="144"/>
      <c r="S11" s="144"/>
      <c r="T11" s="144">
        <f t="shared" ref="T11" si="5">C11*E11</f>
        <v>120000</v>
      </c>
      <c r="U11" s="146">
        <f>C11*E11</f>
        <v>120000</v>
      </c>
      <c r="V11" s="143">
        <f>C11*E11</f>
        <v>120000</v>
      </c>
      <c r="W11" s="144">
        <f>C11*E11</f>
        <v>120000</v>
      </c>
      <c r="X11" s="144">
        <f>C11*E11</f>
        <v>120000</v>
      </c>
      <c r="Y11" s="145">
        <f>C11*E11</f>
        <v>120000</v>
      </c>
      <c r="Z11" s="145">
        <v>120000</v>
      </c>
    </row>
    <row r="12" spans="1:26">
      <c r="A12" s="207"/>
      <c r="B12" s="207"/>
      <c r="C12" s="207"/>
      <c r="D12" s="207">
        <f>SUM(E5:E11)</f>
        <v>22</v>
      </c>
      <c r="E12" s="207"/>
      <c r="F12" s="116"/>
      <c r="G12" s="143"/>
      <c r="H12" s="144"/>
      <c r="I12" s="145"/>
      <c r="J12" s="143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6"/>
      <c r="V12" s="143"/>
      <c r="W12" s="144"/>
      <c r="X12" s="144"/>
      <c r="Y12" s="145"/>
      <c r="Z12" s="145"/>
    </row>
    <row r="13" spans="1:26">
      <c r="A13" s="24" t="s">
        <v>40</v>
      </c>
      <c r="B13" s="24"/>
      <c r="C13" s="24">
        <v>60000</v>
      </c>
      <c r="D13" s="24"/>
      <c r="E13" s="24">
        <v>2</v>
      </c>
      <c r="F13" s="116"/>
      <c r="G13" s="143"/>
      <c r="H13" s="144"/>
      <c r="I13" s="145"/>
      <c r="J13" s="143"/>
      <c r="K13" s="144"/>
      <c r="L13" s="144"/>
      <c r="M13" s="144"/>
      <c r="N13" s="144"/>
      <c r="O13" s="144"/>
      <c r="P13" s="144"/>
      <c r="Q13" s="144"/>
      <c r="R13" s="144"/>
      <c r="S13" s="144"/>
      <c r="T13" s="144">
        <f>C13*E13</f>
        <v>120000</v>
      </c>
      <c r="U13" s="146">
        <v>120000</v>
      </c>
      <c r="V13" s="143">
        <v>120000</v>
      </c>
      <c r="W13" s="144">
        <v>120000</v>
      </c>
      <c r="X13" s="144">
        <v>120000</v>
      </c>
      <c r="Y13" s="145">
        <v>120000</v>
      </c>
      <c r="Z13" s="145">
        <v>120000</v>
      </c>
    </row>
    <row r="14" spans="1:26">
      <c r="A14" s="135" t="s">
        <v>97</v>
      </c>
      <c r="B14" s="24"/>
      <c r="C14" s="24">
        <v>60000</v>
      </c>
      <c r="D14" s="24"/>
      <c r="E14" s="24">
        <v>2</v>
      </c>
      <c r="F14" s="116"/>
      <c r="G14" s="143"/>
      <c r="H14" s="144"/>
      <c r="I14" s="145"/>
      <c r="J14" s="143"/>
      <c r="K14" s="144"/>
      <c r="L14" s="144"/>
      <c r="M14" s="144"/>
      <c r="N14" s="144"/>
      <c r="O14" s="144"/>
      <c r="P14" s="144"/>
      <c r="Q14" s="144"/>
      <c r="R14" s="144"/>
      <c r="S14" s="144"/>
      <c r="T14" s="144">
        <f t="shared" ref="T14" si="6">C14*E14</f>
        <v>120000</v>
      </c>
      <c r="U14" s="146">
        <f>E14*C14</f>
        <v>120000</v>
      </c>
      <c r="V14" s="143">
        <f>E14*C14</f>
        <v>120000</v>
      </c>
      <c r="W14" s="144">
        <f>E14*C14</f>
        <v>120000</v>
      </c>
      <c r="X14" s="144">
        <f>E14*C14</f>
        <v>120000</v>
      </c>
      <c r="Y14" s="145">
        <f>E14*C14</f>
        <v>120000</v>
      </c>
      <c r="Z14" s="145">
        <v>120000</v>
      </c>
    </row>
    <row r="15" spans="1:26">
      <c r="A15" s="135" t="s">
        <v>98</v>
      </c>
      <c r="B15" s="24"/>
      <c r="C15" s="24">
        <v>80000</v>
      </c>
      <c r="D15" s="24"/>
      <c r="E15" s="24">
        <v>2</v>
      </c>
      <c r="F15" s="116"/>
      <c r="G15" s="143"/>
      <c r="H15" s="144"/>
      <c r="I15" s="145"/>
      <c r="J15" s="143"/>
      <c r="K15" s="144"/>
      <c r="L15" s="144"/>
      <c r="M15" s="144"/>
      <c r="N15" s="144"/>
      <c r="O15" s="144"/>
      <c r="P15" s="144"/>
      <c r="Q15" s="144"/>
      <c r="R15" s="144"/>
      <c r="S15" s="144"/>
      <c r="T15" s="144">
        <f t="shared" ref="T15:T29" si="7">C15*E15</f>
        <v>160000</v>
      </c>
      <c r="U15" s="146">
        <f t="shared" ref="U15:U29" si="8">C15*E15</f>
        <v>160000</v>
      </c>
      <c r="V15" s="143">
        <f t="shared" ref="V15:V29" si="9">C15*E15</f>
        <v>160000</v>
      </c>
      <c r="W15" s="144">
        <f t="shared" ref="W15:W29" si="10">C15*E15</f>
        <v>160000</v>
      </c>
      <c r="X15" s="144">
        <f t="shared" ref="X15:X29" si="11">C15*E15</f>
        <v>160000</v>
      </c>
      <c r="Y15" s="145">
        <f t="shared" ref="Y15:Y29" si="12">C15*E15</f>
        <v>160000</v>
      </c>
      <c r="Z15" s="145">
        <v>160000</v>
      </c>
    </row>
    <row r="16" spans="1:26">
      <c r="A16" s="135" t="s">
        <v>99</v>
      </c>
      <c r="B16" s="24"/>
      <c r="C16" s="24">
        <v>50000</v>
      </c>
      <c r="D16" s="24"/>
      <c r="E16" s="24">
        <v>2</v>
      </c>
      <c r="F16" s="116"/>
      <c r="G16" s="143"/>
      <c r="H16" s="144"/>
      <c r="I16" s="145"/>
      <c r="J16" s="143"/>
      <c r="K16" s="144"/>
      <c r="L16" s="144"/>
      <c r="M16" s="144"/>
      <c r="N16" s="144"/>
      <c r="O16" s="144"/>
      <c r="P16" s="144"/>
      <c r="Q16" s="144"/>
      <c r="R16" s="144"/>
      <c r="S16" s="144"/>
      <c r="T16" s="144">
        <f t="shared" si="7"/>
        <v>100000</v>
      </c>
      <c r="U16" s="146">
        <f t="shared" si="8"/>
        <v>100000</v>
      </c>
      <c r="V16" s="143">
        <f t="shared" si="9"/>
        <v>100000</v>
      </c>
      <c r="W16" s="144">
        <f t="shared" si="10"/>
        <v>100000</v>
      </c>
      <c r="X16" s="144">
        <f t="shared" si="11"/>
        <v>100000</v>
      </c>
      <c r="Y16" s="145">
        <f t="shared" si="12"/>
        <v>100000</v>
      </c>
      <c r="Z16" s="145">
        <v>100000</v>
      </c>
    </row>
    <row r="17" spans="1:26">
      <c r="A17" s="165" t="s">
        <v>103</v>
      </c>
      <c r="B17" s="24"/>
      <c r="C17" s="24">
        <v>45000</v>
      </c>
      <c r="D17" s="24"/>
      <c r="E17" s="24">
        <v>2</v>
      </c>
      <c r="F17" s="116"/>
      <c r="G17" s="143"/>
      <c r="H17" s="144"/>
      <c r="I17" s="145"/>
      <c r="J17" s="143"/>
      <c r="K17" s="144"/>
      <c r="L17" s="144"/>
      <c r="M17" s="144"/>
      <c r="N17" s="144"/>
      <c r="O17" s="144"/>
      <c r="P17" s="144"/>
      <c r="Q17" s="144"/>
      <c r="R17" s="144"/>
      <c r="S17" s="144"/>
      <c r="T17" s="144">
        <f t="shared" si="7"/>
        <v>90000</v>
      </c>
      <c r="U17" s="146">
        <f t="shared" si="8"/>
        <v>90000</v>
      </c>
      <c r="V17" s="144">
        <f t="shared" si="9"/>
        <v>90000</v>
      </c>
      <c r="W17" s="146">
        <f t="shared" si="10"/>
        <v>90000</v>
      </c>
      <c r="X17" s="144">
        <f t="shared" si="11"/>
        <v>90000</v>
      </c>
      <c r="Y17" s="146">
        <f t="shared" si="12"/>
        <v>90000</v>
      </c>
      <c r="Z17" s="146">
        <v>90000</v>
      </c>
    </row>
    <row r="18" spans="1:26">
      <c r="A18" s="165" t="s">
        <v>104</v>
      </c>
      <c r="B18" s="24"/>
      <c r="C18" s="24">
        <v>80000</v>
      </c>
      <c r="D18" s="24"/>
      <c r="E18" s="24">
        <v>2</v>
      </c>
      <c r="F18" s="116"/>
      <c r="G18" s="143"/>
      <c r="H18" s="144"/>
      <c r="I18" s="145"/>
      <c r="J18" s="143"/>
      <c r="K18" s="144"/>
      <c r="L18" s="144"/>
      <c r="M18" s="144"/>
      <c r="N18" s="144"/>
      <c r="O18" s="144"/>
      <c r="P18" s="144"/>
      <c r="Q18" s="144"/>
      <c r="R18" s="144"/>
      <c r="S18" s="144"/>
      <c r="T18" s="144">
        <f t="shared" si="7"/>
        <v>160000</v>
      </c>
      <c r="U18" s="146">
        <f t="shared" si="8"/>
        <v>160000</v>
      </c>
      <c r="V18" s="143">
        <f t="shared" si="9"/>
        <v>160000</v>
      </c>
      <c r="W18" s="144">
        <f t="shared" si="10"/>
        <v>160000</v>
      </c>
      <c r="X18" s="144">
        <f t="shared" si="11"/>
        <v>160000</v>
      </c>
      <c r="Y18" s="145">
        <f t="shared" si="12"/>
        <v>160000</v>
      </c>
      <c r="Z18" s="145">
        <v>160000</v>
      </c>
    </row>
    <row r="19" spans="1:26">
      <c r="A19" s="165" t="s">
        <v>105</v>
      </c>
      <c r="B19" s="24"/>
      <c r="C19" s="24">
        <v>60000</v>
      </c>
      <c r="D19" s="24"/>
      <c r="E19" s="24">
        <v>2</v>
      </c>
      <c r="F19" s="116"/>
      <c r="G19" s="143"/>
      <c r="H19" s="144"/>
      <c r="I19" s="145"/>
      <c r="J19" s="143"/>
      <c r="K19" s="144"/>
      <c r="L19" s="144"/>
      <c r="M19" s="144"/>
      <c r="N19" s="144"/>
      <c r="O19" s="144"/>
      <c r="P19" s="144"/>
      <c r="Q19" s="144"/>
      <c r="R19" s="144"/>
      <c r="S19" s="144"/>
      <c r="T19" s="144">
        <f t="shared" si="7"/>
        <v>120000</v>
      </c>
      <c r="U19" s="146">
        <f t="shared" si="8"/>
        <v>120000</v>
      </c>
      <c r="V19" s="143">
        <f t="shared" si="9"/>
        <v>120000</v>
      </c>
      <c r="W19" s="144">
        <f t="shared" si="10"/>
        <v>120000</v>
      </c>
      <c r="X19" s="144">
        <f t="shared" si="11"/>
        <v>120000</v>
      </c>
      <c r="Y19" s="145">
        <f t="shared" si="12"/>
        <v>120000</v>
      </c>
      <c r="Z19" s="145">
        <v>120000</v>
      </c>
    </row>
    <row r="20" spans="1:26">
      <c r="A20" s="165" t="s">
        <v>106</v>
      </c>
      <c r="B20" s="24"/>
      <c r="C20" s="24">
        <v>70000</v>
      </c>
      <c r="D20" s="24"/>
      <c r="E20" s="24">
        <v>8</v>
      </c>
      <c r="F20" s="116"/>
      <c r="G20" s="143"/>
      <c r="H20" s="144"/>
      <c r="I20" s="145"/>
      <c r="J20" s="143"/>
      <c r="K20" s="144"/>
      <c r="L20" s="144"/>
      <c r="M20" s="144"/>
      <c r="N20" s="144"/>
      <c r="O20" s="144"/>
      <c r="P20" s="144"/>
      <c r="Q20" s="144"/>
      <c r="R20" s="144"/>
      <c r="S20" s="144"/>
      <c r="T20" s="144">
        <f t="shared" si="7"/>
        <v>560000</v>
      </c>
      <c r="U20" s="146">
        <f t="shared" si="8"/>
        <v>560000</v>
      </c>
      <c r="V20" s="143">
        <f t="shared" si="9"/>
        <v>560000</v>
      </c>
      <c r="W20" s="144">
        <f t="shared" si="10"/>
        <v>560000</v>
      </c>
      <c r="X20" s="144">
        <f t="shared" si="11"/>
        <v>560000</v>
      </c>
      <c r="Y20" s="145">
        <f t="shared" si="12"/>
        <v>560000</v>
      </c>
      <c r="Z20" s="145">
        <v>560000</v>
      </c>
    </row>
    <row r="21" spans="1:26">
      <c r="A21" s="165" t="s">
        <v>107</v>
      </c>
      <c r="B21" s="24"/>
      <c r="C21" s="24">
        <v>100000</v>
      </c>
      <c r="D21" s="24"/>
      <c r="E21" s="24">
        <v>2</v>
      </c>
      <c r="F21" s="116"/>
      <c r="G21" s="143"/>
      <c r="H21" s="144"/>
      <c r="I21" s="145"/>
      <c r="J21" s="143"/>
      <c r="K21" s="144"/>
      <c r="L21" s="144"/>
      <c r="M21" s="144"/>
      <c r="N21" s="144"/>
      <c r="O21" s="144"/>
      <c r="P21" s="144"/>
      <c r="Q21" s="144"/>
      <c r="R21" s="144"/>
      <c r="S21" s="144"/>
      <c r="T21" s="144">
        <f t="shared" si="7"/>
        <v>200000</v>
      </c>
      <c r="U21" s="146">
        <f t="shared" si="8"/>
        <v>200000</v>
      </c>
      <c r="V21" s="143">
        <f t="shared" si="9"/>
        <v>200000</v>
      </c>
      <c r="W21" s="144">
        <f t="shared" si="10"/>
        <v>200000</v>
      </c>
      <c r="X21" s="144">
        <f t="shared" si="11"/>
        <v>200000</v>
      </c>
      <c r="Y21" s="145">
        <f t="shared" si="12"/>
        <v>200000</v>
      </c>
      <c r="Z21" s="145">
        <v>200000</v>
      </c>
    </row>
    <row r="22" spans="1:26">
      <c r="A22" s="165" t="s">
        <v>108</v>
      </c>
      <c r="B22" s="24"/>
      <c r="C22" s="24">
        <v>80000</v>
      </c>
      <c r="D22" s="24"/>
      <c r="E22" s="24">
        <v>2</v>
      </c>
      <c r="F22" s="116"/>
      <c r="G22" s="143"/>
      <c r="H22" s="144"/>
      <c r="I22" s="145"/>
      <c r="J22" s="143"/>
      <c r="K22" s="144"/>
      <c r="L22" s="144"/>
      <c r="M22" s="144"/>
      <c r="N22" s="144"/>
      <c r="O22" s="144"/>
      <c r="P22" s="144"/>
      <c r="Q22" s="144"/>
      <c r="R22" s="144"/>
      <c r="S22" s="144"/>
      <c r="T22" s="144">
        <f t="shared" si="7"/>
        <v>160000</v>
      </c>
      <c r="U22" s="146">
        <f t="shared" si="8"/>
        <v>160000</v>
      </c>
      <c r="V22" s="143">
        <f t="shared" si="9"/>
        <v>160000</v>
      </c>
      <c r="W22" s="144">
        <f t="shared" si="10"/>
        <v>160000</v>
      </c>
      <c r="X22" s="144">
        <f t="shared" si="11"/>
        <v>160000</v>
      </c>
      <c r="Y22" s="145">
        <f t="shared" si="12"/>
        <v>160000</v>
      </c>
      <c r="Z22" s="145">
        <v>160000</v>
      </c>
    </row>
    <row r="23" spans="1:26">
      <c r="A23" s="165" t="s">
        <v>109</v>
      </c>
      <c r="B23" s="24"/>
      <c r="C23" s="24">
        <v>80000</v>
      </c>
      <c r="D23" s="24"/>
      <c r="E23" s="24">
        <v>8</v>
      </c>
      <c r="F23" s="116"/>
      <c r="G23" s="143"/>
      <c r="H23" s="144"/>
      <c r="I23" s="145"/>
      <c r="J23" s="143"/>
      <c r="K23" s="144"/>
      <c r="L23" s="144"/>
      <c r="M23" s="144"/>
      <c r="N23" s="144"/>
      <c r="O23" s="144"/>
      <c r="P23" s="144"/>
      <c r="Q23" s="144"/>
      <c r="R23" s="144"/>
      <c r="S23" s="144"/>
      <c r="T23" s="144">
        <f t="shared" si="7"/>
        <v>640000</v>
      </c>
      <c r="U23" s="146">
        <f t="shared" si="8"/>
        <v>640000</v>
      </c>
      <c r="V23" s="143">
        <f t="shared" si="9"/>
        <v>640000</v>
      </c>
      <c r="W23" s="144">
        <f t="shared" si="10"/>
        <v>640000</v>
      </c>
      <c r="X23" s="144">
        <f t="shared" si="11"/>
        <v>640000</v>
      </c>
      <c r="Y23" s="145">
        <f t="shared" si="12"/>
        <v>640000</v>
      </c>
      <c r="Z23" s="145">
        <v>640000</v>
      </c>
    </row>
    <row r="24" spans="1:26">
      <c r="A24" s="165" t="s">
        <v>110</v>
      </c>
      <c r="B24" s="24"/>
      <c r="C24" s="24">
        <v>80000</v>
      </c>
      <c r="D24" s="24"/>
      <c r="E24" s="24">
        <v>4</v>
      </c>
      <c r="F24" s="116"/>
      <c r="G24" s="143"/>
      <c r="H24" s="144"/>
      <c r="I24" s="145"/>
      <c r="J24" s="143"/>
      <c r="K24" s="144"/>
      <c r="L24" s="144"/>
      <c r="M24" s="144"/>
      <c r="N24" s="144"/>
      <c r="O24" s="144"/>
      <c r="P24" s="144"/>
      <c r="Q24" s="144"/>
      <c r="R24" s="144"/>
      <c r="S24" s="144"/>
      <c r="T24" s="144">
        <f t="shared" si="7"/>
        <v>320000</v>
      </c>
      <c r="U24" s="146">
        <f t="shared" si="8"/>
        <v>320000</v>
      </c>
      <c r="V24" s="143">
        <f t="shared" si="9"/>
        <v>320000</v>
      </c>
      <c r="W24" s="144">
        <f t="shared" si="10"/>
        <v>320000</v>
      </c>
      <c r="X24" s="144">
        <f t="shared" si="11"/>
        <v>320000</v>
      </c>
      <c r="Y24" s="145">
        <f t="shared" si="12"/>
        <v>320000</v>
      </c>
      <c r="Z24" s="145">
        <v>320000</v>
      </c>
    </row>
    <row r="25" spans="1:26">
      <c r="A25" s="165" t="s">
        <v>111</v>
      </c>
      <c r="B25" s="24"/>
      <c r="C25" s="24">
        <v>80000</v>
      </c>
      <c r="D25" s="24"/>
      <c r="E25" s="24">
        <v>20</v>
      </c>
      <c r="F25" s="116"/>
      <c r="G25" s="143"/>
      <c r="H25" s="144"/>
      <c r="I25" s="145"/>
      <c r="J25" s="143"/>
      <c r="K25" s="144"/>
      <c r="L25" s="144"/>
      <c r="M25" s="144"/>
      <c r="N25" s="144"/>
      <c r="O25" s="144"/>
      <c r="P25" s="144"/>
      <c r="Q25" s="144"/>
      <c r="R25" s="144"/>
      <c r="S25" s="144"/>
      <c r="T25" s="144">
        <f t="shared" si="7"/>
        <v>1600000</v>
      </c>
      <c r="U25" s="146">
        <f t="shared" si="8"/>
        <v>1600000</v>
      </c>
      <c r="V25" s="143">
        <f t="shared" si="9"/>
        <v>1600000</v>
      </c>
      <c r="W25" s="144">
        <f t="shared" si="10"/>
        <v>1600000</v>
      </c>
      <c r="X25" s="144">
        <f t="shared" si="11"/>
        <v>1600000</v>
      </c>
      <c r="Y25" s="145">
        <f t="shared" si="12"/>
        <v>1600000</v>
      </c>
      <c r="Z25" s="145">
        <v>1600000</v>
      </c>
    </row>
    <row r="26" spans="1:26">
      <c r="A26" s="165" t="s">
        <v>112</v>
      </c>
      <c r="B26" s="24"/>
      <c r="C26" s="24">
        <v>80000</v>
      </c>
      <c r="D26" s="24"/>
      <c r="E26" s="24">
        <v>12</v>
      </c>
      <c r="F26" s="116"/>
      <c r="G26" s="143"/>
      <c r="H26" s="144"/>
      <c r="I26" s="145"/>
      <c r="J26" s="143"/>
      <c r="K26" s="144"/>
      <c r="L26" s="144"/>
      <c r="M26" s="144"/>
      <c r="N26" s="144"/>
      <c r="O26" s="144"/>
      <c r="P26" s="144"/>
      <c r="Q26" s="144"/>
      <c r="R26" s="144"/>
      <c r="S26" s="144"/>
      <c r="T26" s="144">
        <f t="shared" si="7"/>
        <v>960000</v>
      </c>
      <c r="U26" s="146">
        <f t="shared" si="8"/>
        <v>960000</v>
      </c>
      <c r="V26" s="143">
        <f t="shared" si="9"/>
        <v>960000</v>
      </c>
      <c r="W26" s="144">
        <f t="shared" si="10"/>
        <v>960000</v>
      </c>
      <c r="X26" s="144">
        <f t="shared" si="11"/>
        <v>960000</v>
      </c>
      <c r="Y26" s="145">
        <f t="shared" si="12"/>
        <v>960000</v>
      </c>
      <c r="Z26" s="145">
        <v>960000</v>
      </c>
    </row>
    <row r="27" spans="1:26">
      <c r="A27" s="165" t="s">
        <v>113</v>
      </c>
      <c r="B27" s="24"/>
      <c r="C27" s="24">
        <v>50000</v>
      </c>
      <c r="D27" s="24"/>
      <c r="E27" s="24">
        <v>2</v>
      </c>
      <c r="F27" s="116"/>
      <c r="G27" s="143"/>
      <c r="H27" s="144"/>
      <c r="I27" s="145"/>
      <c r="J27" s="143"/>
      <c r="K27" s="144"/>
      <c r="L27" s="144"/>
      <c r="M27" s="144"/>
      <c r="N27" s="144"/>
      <c r="O27" s="144"/>
      <c r="P27" s="144"/>
      <c r="Q27" s="144"/>
      <c r="R27" s="144"/>
      <c r="S27" s="144"/>
      <c r="T27" s="144">
        <f t="shared" si="7"/>
        <v>100000</v>
      </c>
      <c r="U27" s="146">
        <f t="shared" si="8"/>
        <v>100000</v>
      </c>
      <c r="V27" s="143">
        <f t="shared" si="9"/>
        <v>100000</v>
      </c>
      <c r="W27" s="144">
        <f t="shared" si="10"/>
        <v>100000</v>
      </c>
      <c r="X27" s="144">
        <f t="shared" si="11"/>
        <v>100000</v>
      </c>
      <c r="Y27" s="145">
        <f t="shared" si="12"/>
        <v>100000</v>
      </c>
      <c r="Z27" s="145">
        <v>100000</v>
      </c>
    </row>
    <row r="28" spans="1:26">
      <c r="A28" s="284" t="s">
        <v>145</v>
      </c>
      <c r="B28" s="24"/>
      <c r="C28" s="24">
        <v>60000</v>
      </c>
      <c r="D28" s="24"/>
      <c r="E28" s="24">
        <v>2</v>
      </c>
      <c r="F28" s="116"/>
      <c r="G28" s="143"/>
      <c r="H28" s="144"/>
      <c r="I28" s="145"/>
      <c r="J28" s="143"/>
      <c r="K28" s="144"/>
      <c r="L28" s="144"/>
      <c r="M28" s="144"/>
      <c r="N28" s="144"/>
      <c r="O28" s="144"/>
      <c r="P28" s="144"/>
      <c r="Q28" s="144"/>
      <c r="R28" s="144"/>
      <c r="S28" s="144"/>
      <c r="T28" s="144">
        <f t="shared" si="7"/>
        <v>120000</v>
      </c>
      <c r="U28" s="146">
        <f t="shared" si="8"/>
        <v>120000</v>
      </c>
      <c r="V28" s="143">
        <f t="shared" si="9"/>
        <v>120000</v>
      </c>
      <c r="W28" s="144">
        <f t="shared" si="10"/>
        <v>120000</v>
      </c>
      <c r="X28" s="144">
        <f t="shared" si="11"/>
        <v>120000</v>
      </c>
      <c r="Y28" s="145">
        <f t="shared" si="12"/>
        <v>120000</v>
      </c>
      <c r="Z28" s="145">
        <v>120000</v>
      </c>
    </row>
    <row r="29" spans="1:26">
      <c r="A29" s="165" t="s">
        <v>114</v>
      </c>
      <c r="B29" s="24"/>
      <c r="C29" s="24">
        <v>50000</v>
      </c>
      <c r="D29" s="24"/>
      <c r="E29" s="24">
        <v>2</v>
      </c>
      <c r="F29" s="116"/>
      <c r="G29" s="143"/>
      <c r="H29" s="144"/>
      <c r="I29" s="145"/>
      <c r="J29" s="143"/>
      <c r="K29" s="144"/>
      <c r="L29" s="144"/>
      <c r="M29" s="144"/>
      <c r="N29" s="144"/>
      <c r="O29" s="144"/>
      <c r="P29" s="144"/>
      <c r="Q29" s="144"/>
      <c r="R29" s="144"/>
      <c r="S29" s="144"/>
      <c r="T29" s="144">
        <f t="shared" si="7"/>
        <v>100000</v>
      </c>
      <c r="U29" s="146">
        <f t="shared" si="8"/>
        <v>100000</v>
      </c>
      <c r="V29" s="143">
        <f t="shared" si="9"/>
        <v>100000</v>
      </c>
      <c r="W29" s="144">
        <f t="shared" si="10"/>
        <v>100000</v>
      </c>
      <c r="X29" s="144">
        <f t="shared" si="11"/>
        <v>100000</v>
      </c>
      <c r="Y29" s="145">
        <f t="shared" si="12"/>
        <v>100000</v>
      </c>
      <c r="Z29" s="145">
        <v>100000</v>
      </c>
    </row>
    <row r="30" spans="1:26" ht="15.75" thickBot="1">
      <c r="A30" s="208"/>
      <c r="B30" s="207"/>
      <c r="C30" s="207"/>
      <c r="D30" s="207">
        <f>SUM(E8:E29)</f>
        <v>86</v>
      </c>
      <c r="E30" s="207"/>
      <c r="F30" s="116"/>
      <c r="G30" s="143"/>
      <c r="H30" s="144"/>
      <c r="I30" s="145"/>
      <c r="J30" s="143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6"/>
      <c r="V30" s="143"/>
      <c r="W30" s="144"/>
      <c r="X30" s="144"/>
      <c r="Y30" s="145"/>
      <c r="Z30" s="145"/>
    </row>
    <row r="31" spans="1:26" ht="15.75" thickBot="1">
      <c r="A31" s="113"/>
      <c r="B31" s="114"/>
      <c r="C31" s="114"/>
      <c r="D31" s="114"/>
      <c r="E31" s="114">
        <f>SUM(E5:E30)</f>
        <v>98</v>
      </c>
      <c r="F31" s="118"/>
      <c r="G31" s="147">
        <f t="shared" ref="G31:Z31" si="13">SUM(G5:G30)</f>
        <v>160000</v>
      </c>
      <c r="H31" s="147">
        <f t="shared" si="13"/>
        <v>1800000</v>
      </c>
      <c r="I31" s="147">
        <f t="shared" si="13"/>
        <v>1800000</v>
      </c>
      <c r="J31" s="147">
        <f t="shared" si="13"/>
        <v>1800000</v>
      </c>
      <c r="K31" s="147">
        <f t="shared" si="13"/>
        <v>1800000</v>
      </c>
      <c r="L31" s="147">
        <f t="shared" si="13"/>
        <v>1800000</v>
      </c>
      <c r="M31" s="147">
        <f t="shared" si="13"/>
        <v>160000</v>
      </c>
      <c r="N31" s="147">
        <f t="shared" si="13"/>
        <v>160000</v>
      </c>
      <c r="O31" s="147">
        <f t="shared" si="13"/>
        <v>160000</v>
      </c>
      <c r="P31" s="147">
        <f t="shared" si="13"/>
        <v>160000</v>
      </c>
      <c r="Q31" s="147">
        <f t="shared" si="13"/>
        <v>160000</v>
      </c>
      <c r="R31" s="147">
        <f t="shared" si="13"/>
        <v>160000</v>
      </c>
      <c r="S31" s="147">
        <f t="shared" si="13"/>
        <v>160000</v>
      </c>
      <c r="T31" s="147">
        <f t="shared" si="13"/>
        <v>5910000</v>
      </c>
      <c r="U31" s="176">
        <f t="shared" si="13"/>
        <v>5910000</v>
      </c>
      <c r="V31" s="147">
        <f t="shared" si="13"/>
        <v>5910000</v>
      </c>
      <c r="W31" s="147">
        <f t="shared" si="13"/>
        <v>5910000</v>
      </c>
      <c r="X31" s="147">
        <f t="shared" si="13"/>
        <v>5910000</v>
      </c>
      <c r="Y31" s="177">
        <f>SUM(Y5:Y30)</f>
        <v>5910000</v>
      </c>
      <c r="Z31" s="177">
        <f>SUM(Z5:Z30)</f>
        <v>5910000</v>
      </c>
    </row>
    <row r="32" spans="1:26">
      <c r="G32" s="277">
        <f>G31+H31+I31</f>
        <v>3760000</v>
      </c>
      <c r="H32" s="277"/>
      <c r="I32" s="277"/>
      <c r="J32" s="232">
        <f>SUM(J31:U31)</f>
        <v>18340000</v>
      </c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>
        <f>SUM(V31:Z31)</f>
        <v>29550000</v>
      </c>
      <c r="W32" s="232"/>
      <c r="X32" s="232"/>
      <c r="Y32" s="232"/>
    </row>
    <row r="33" spans="1:26">
      <c r="G33" s="277">
        <f>G32+J32+V32</f>
        <v>51650000</v>
      </c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</row>
    <row r="35" spans="1:26" ht="15.75" thickBot="1"/>
    <row r="36" spans="1:26" ht="15.75" thickBot="1">
      <c r="A36" s="16"/>
      <c r="B36" s="16" t="s">
        <v>41</v>
      </c>
      <c r="C36" s="16"/>
      <c r="D36" s="16"/>
      <c r="E36" s="16"/>
      <c r="F36" s="18"/>
      <c r="G36" s="278">
        <v>2020</v>
      </c>
      <c r="H36" s="279"/>
      <c r="I36" s="280"/>
      <c r="J36" s="266">
        <v>2021</v>
      </c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40">
        <v>2022</v>
      </c>
      <c r="W36" s="230"/>
      <c r="X36" s="230"/>
      <c r="Y36" s="230"/>
      <c r="Z36" s="231"/>
    </row>
    <row r="37" spans="1:26">
      <c r="A37" s="16" t="s">
        <v>42</v>
      </c>
      <c r="B37" s="16"/>
      <c r="C37" s="16"/>
      <c r="D37" s="16"/>
      <c r="E37" s="16"/>
      <c r="F37" s="18">
        <v>1</v>
      </c>
      <c r="G37" s="127">
        <v>200000</v>
      </c>
      <c r="H37" s="128">
        <v>200000</v>
      </c>
      <c r="I37" s="132">
        <v>200000</v>
      </c>
      <c r="J37" s="127">
        <v>200000</v>
      </c>
      <c r="K37" s="128">
        <v>200000</v>
      </c>
      <c r="L37" s="128">
        <v>200000</v>
      </c>
      <c r="M37" s="128">
        <v>200000</v>
      </c>
      <c r="N37" s="128">
        <v>200000</v>
      </c>
      <c r="O37" s="128">
        <v>200000</v>
      </c>
      <c r="P37" s="128">
        <v>200000</v>
      </c>
      <c r="Q37" s="128">
        <v>200000</v>
      </c>
      <c r="R37" s="128">
        <v>200000</v>
      </c>
      <c r="S37" s="128">
        <v>200000</v>
      </c>
      <c r="T37" s="128">
        <v>200000</v>
      </c>
      <c r="U37" s="132">
        <v>200000</v>
      </c>
      <c r="V37" s="132">
        <v>200000</v>
      </c>
      <c r="W37" s="132">
        <v>200000</v>
      </c>
      <c r="X37" s="132">
        <v>200000</v>
      </c>
      <c r="Y37" s="132">
        <v>200000</v>
      </c>
      <c r="Z37" s="132">
        <v>200000</v>
      </c>
    </row>
    <row r="38" spans="1:26">
      <c r="A38" s="16" t="s">
        <v>43</v>
      </c>
      <c r="B38" s="16"/>
      <c r="C38" s="16"/>
      <c r="D38" s="16"/>
      <c r="E38" s="16"/>
      <c r="F38" s="18">
        <v>1</v>
      </c>
      <c r="G38" s="13">
        <v>150000</v>
      </c>
      <c r="H38" s="15">
        <v>150000</v>
      </c>
      <c r="I38" s="121">
        <v>150000</v>
      </c>
      <c r="J38" s="13">
        <v>150000</v>
      </c>
      <c r="K38" s="15">
        <v>150000</v>
      </c>
      <c r="L38" s="15">
        <v>150000</v>
      </c>
      <c r="M38" s="15">
        <v>150000</v>
      </c>
      <c r="N38" s="15">
        <v>150000</v>
      </c>
      <c r="O38" s="15">
        <v>150000</v>
      </c>
      <c r="P38" s="15">
        <v>150000</v>
      </c>
      <c r="Q38" s="15">
        <v>150000</v>
      </c>
      <c r="R38" s="15">
        <v>150000</v>
      </c>
      <c r="S38" s="15">
        <v>150000</v>
      </c>
      <c r="T38" s="15">
        <v>150000</v>
      </c>
      <c r="U38" s="121">
        <v>150000</v>
      </c>
      <c r="V38" s="121">
        <v>150000</v>
      </c>
      <c r="W38" s="121">
        <v>150000</v>
      </c>
      <c r="X38" s="121">
        <v>150000</v>
      </c>
      <c r="Y38" s="121">
        <v>150000</v>
      </c>
      <c r="Z38" s="121">
        <v>150000</v>
      </c>
    </row>
    <row r="39" spans="1:26">
      <c r="A39" s="16" t="s">
        <v>44</v>
      </c>
      <c r="B39" s="16"/>
      <c r="C39" s="16"/>
      <c r="D39" s="16"/>
      <c r="E39" s="16"/>
      <c r="F39" s="18">
        <v>1</v>
      </c>
      <c r="G39" s="13">
        <v>150000</v>
      </c>
      <c r="H39" s="15">
        <v>150000</v>
      </c>
      <c r="I39" s="121">
        <v>150000</v>
      </c>
      <c r="J39" s="13">
        <v>150000</v>
      </c>
      <c r="K39" s="15">
        <v>150000</v>
      </c>
      <c r="L39" s="15">
        <v>150000</v>
      </c>
      <c r="M39" s="15">
        <v>150000</v>
      </c>
      <c r="N39" s="15">
        <v>150000</v>
      </c>
      <c r="O39" s="15">
        <v>150000</v>
      </c>
      <c r="P39" s="15">
        <v>150000</v>
      </c>
      <c r="Q39" s="15">
        <v>150000</v>
      </c>
      <c r="R39" s="15">
        <v>150000</v>
      </c>
      <c r="S39" s="15">
        <v>150000</v>
      </c>
      <c r="T39" s="15">
        <v>150000</v>
      </c>
      <c r="U39" s="121">
        <v>150000</v>
      </c>
      <c r="V39" s="121">
        <v>150000</v>
      </c>
      <c r="W39" s="121">
        <v>150000</v>
      </c>
      <c r="X39" s="121">
        <v>150000</v>
      </c>
      <c r="Y39" s="121">
        <v>150000</v>
      </c>
      <c r="Z39" s="121">
        <v>150000</v>
      </c>
    </row>
    <row r="40" spans="1:26">
      <c r="A40" s="16" t="s">
        <v>75</v>
      </c>
      <c r="B40" s="16"/>
      <c r="C40" s="16"/>
      <c r="D40" s="16"/>
      <c r="E40" s="16"/>
      <c r="F40" s="18">
        <v>2</v>
      </c>
      <c r="G40" s="13">
        <v>200000</v>
      </c>
      <c r="H40" s="15">
        <v>200000</v>
      </c>
      <c r="I40" s="121">
        <v>200000</v>
      </c>
      <c r="J40" s="13">
        <v>200000</v>
      </c>
      <c r="K40" s="15">
        <v>200000</v>
      </c>
      <c r="L40" s="15">
        <v>200000</v>
      </c>
      <c r="M40" s="15">
        <v>200000</v>
      </c>
      <c r="N40" s="15">
        <v>200000</v>
      </c>
      <c r="O40" s="15">
        <v>200000</v>
      </c>
      <c r="P40" s="15">
        <v>200000</v>
      </c>
      <c r="Q40" s="15">
        <v>200000</v>
      </c>
      <c r="R40" s="15">
        <v>200000</v>
      </c>
      <c r="S40" s="15">
        <v>200000</v>
      </c>
      <c r="T40" s="15">
        <v>200000</v>
      </c>
      <c r="U40" s="121">
        <v>200000</v>
      </c>
      <c r="V40" s="121">
        <v>200000</v>
      </c>
      <c r="W40" s="121">
        <v>200000</v>
      </c>
      <c r="X40" s="121">
        <v>200000</v>
      </c>
      <c r="Y40" s="121">
        <v>200000</v>
      </c>
      <c r="Z40" s="121">
        <v>200000</v>
      </c>
    </row>
    <row r="41" spans="1:26">
      <c r="A41" s="104" t="s">
        <v>45</v>
      </c>
      <c r="B41" s="16"/>
      <c r="C41" s="16"/>
      <c r="D41" s="16"/>
      <c r="E41" s="16"/>
      <c r="F41" s="18">
        <v>1</v>
      </c>
      <c r="G41" s="13">
        <v>150000</v>
      </c>
      <c r="H41" s="15">
        <v>150000</v>
      </c>
      <c r="I41" s="121">
        <v>150000</v>
      </c>
      <c r="J41" s="13">
        <v>150000</v>
      </c>
      <c r="K41" s="15">
        <v>150000</v>
      </c>
      <c r="L41" s="15">
        <v>150000</v>
      </c>
      <c r="M41" s="15">
        <v>150000</v>
      </c>
      <c r="N41" s="15">
        <v>150000</v>
      </c>
      <c r="O41" s="15">
        <v>150000</v>
      </c>
      <c r="P41" s="15">
        <v>150000</v>
      </c>
      <c r="Q41" s="15">
        <v>150000</v>
      </c>
      <c r="R41" s="15">
        <v>150000</v>
      </c>
      <c r="S41" s="15">
        <v>150000</v>
      </c>
      <c r="T41" s="15">
        <v>150000</v>
      </c>
      <c r="U41" s="121">
        <v>150000</v>
      </c>
      <c r="V41" s="121">
        <v>150000</v>
      </c>
      <c r="W41" s="121">
        <v>150000</v>
      </c>
      <c r="X41" s="121">
        <v>150000</v>
      </c>
      <c r="Y41" s="121">
        <v>150000</v>
      </c>
      <c r="Z41" s="121">
        <v>150000</v>
      </c>
    </row>
    <row r="42" spans="1:26">
      <c r="A42" s="16" t="s">
        <v>46</v>
      </c>
      <c r="B42" s="16"/>
      <c r="C42" s="16"/>
      <c r="D42" s="16"/>
      <c r="E42" s="16"/>
      <c r="F42" s="18">
        <v>1</v>
      </c>
      <c r="G42" s="13">
        <v>150000</v>
      </c>
      <c r="H42" s="15">
        <v>150000</v>
      </c>
      <c r="I42" s="121">
        <v>150000</v>
      </c>
      <c r="J42" s="13">
        <v>150000</v>
      </c>
      <c r="K42" s="15">
        <v>150000</v>
      </c>
      <c r="L42" s="15">
        <v>150000</v>
      </c>
      <c r="M42" s="15">
        <v>150000</v>
      </c>
      <c r="N42" s="15">
        <v>150000</v>
      </c>
      <c r="O42" s="15">
        <v>150000</v>
      </c>
      <c r="P42" s="15">
        <v>150000</v>
      </c>
      <c r="Q42" s="15">
        <v>150000</v>
      </c>
      <c r="R42" s="15">
        <v>150000</v>
      </c>
      <c r="S42" s="15">
        <v>150000</v>
      </c>
      <c r="T42" s="15">
        <v>150000</v>
      </c>
      <c r="U42" s="121">
        <v>150000</v>
      </c>
      <c r="V42" s="121">
        <v>150000</v>
      </c>
      <c r="W42" s="121">
        <v>150000</v>
      </c>
      <c r="X42" s="121">
        <v>150000</v>
      </c>
      <c r="Y42" s="121">
        <v>150000</v>
      </c>
      <c r="Z42" s="121">
        <v>150000</v>
      </c>
    </row>
    <row r="43" spans="1:26">
      <c r="A43" s="16" t="s">
        <v>47</v>
      </c>
      <c r="B43" s="16"/>
      <c r="C43" s="16"/>
      <c r="D43" s="16"/>
      <c r="E43" s="16"/>
      <c r="F43" s="18">
        <v>1</v>
      </c>
      <c r="G43" s="13">
        <v>80000</v>
      </c>
      <c r="H43" s="15">
        <v>80000</v>
      </c>
      <c r="I43" s="121">
        <v>80000</v>
      </c>
      <c r="J43" s="13">
        <v>80000</v>
      </c>
      <c r="K43" s="15">
        <v>80000</v>
      </c>
      <c r="L43" s="15">
        <v>80000</v>
      </c>
      <c r="M43" s="15">
        <v>80000</v>
      </c>
      <c r="N43" s="15">
        <v>80000</v>
      </c>
      <c r="O43" s="15">
        <v>80000</v>
      </c>
      <c r="P43" s="15">
        <v>80000</v>
      </c>
      <c r="Q43" s="15">
        <v>80000</v>
      </c>
      <c r="R43" s="15">
        <v>80000</v>
      </c>
      <c r="S43" s="15">
        <v>80000</v>
      </c>
      <c r="T43" s="15">
        <v>80000</v>
      </c>
      <c r="U43" s="121">
        <v>80000</v>
      </c>
      <c r="V43" s="121">
        <v>80000</v>
      </c>
      <c r="W43" s="121">
        <v>80000</v>
      </c>
      <c r="X43" s="121">
        <v>80000</v>
      </c>
      <c r="Y43" s="121">
        <v>80000</v>
      </c>
      <c r="Z43" s="121">
        <v>80000</v>
      </c>
    </row>
    <row r="44" spans="1:26">
      <c r="A44" s="16" t="s">
        <v>91</v>
      </c>
      <c r="B44" s="16"/>
      <c r="C44" s="16"/>
      <c r="D44" s="16"/>
      <c r="E44" s="16"/>
      <c r="F44" s="18">
        <v>1</v>
      </c>
      <c r="G44" s="122">
        <v>60000</v>
      </c>
      <c r="H44" s="15">
        <v>60000</v>
      </c>
      <c r="I44" s="129">
        <v>60000</v>
      </c>
      <c r="J44" s="13">
        <v>60000</v>
      </c>
      <c r="K44" s="15">
        <v>60000</v>
      </c>
      <c r="L44" s="15">
        <v>60000</v>
      </c>
      <c r="M44" s="15">
        <v>60000</v>
      </c>
      <c r="N44" s="15">
        <v>60000</v>
      </c>
      <c r="O44" s="15">
        <v>60000</v>
      </c>
      <c r="P44" s="15">
        <v>60000</v>
      </c>
      <c r="Q44" s="15">
        <v>60000</v>
      </c>
      <c r="R44" s="15">
        <v>60000</v>
      </c>
      <c r="S44" s="15">
        <v>60000</v>
      </c>
      <c r="T44" s="15">
        <v>60000</v>
      </c>
      <c r="U44" s="121">
        <v>60000</v>
      </c>
      <c r="V44" s="121">
        <v>60000</v>
      </c>
      <c r="W44" s="121">
        <v>60000</v>
      </c>
      <c r="X44" s="121">
        <v>60000</v>
      </c>
      <c r="Y44" s="121">
        <v>60000</v>
      </c>
      <c r="Z44" s="121">
        <v>60000</v>
      </c>
    </row>
    <row r="45" spans="1:26">
      <c r="A45" s="16" t="s">
        <v>92</v>
      </c>
      <c r="B45" s="16"/>
      <c r="C45" s="16"/>
      <c r="D45" s="16"/>
      <c r="E45" s="16"/>
      <c r="F45" s="18">
        <v>1</v>
      </c>
      <c r="G45" s="122">
        <v>45000</v>
      </c>
      <c r="H45" s="15">
        <v>45000</v>
      </c>
      <c r="I45" s="129">
        <v>45000</v>
      </c>
      <c r="J45" s="13">
        <v>45000</v>
      </c>
      <c r="K45" s="15">
        <v>45000</v>
      </c>
      <c r="L45" s="15">
        <v>45000</v>
      </c>
      <c r="M45" s="15">
        <v>45000</v>
      </c>
      <c r="N45" s="15">
        <v>45000</v>
      </c>
      <c r="O45" s="15">
        <v>45000</v>
      </c>
      <c r="P45" s="15">
        <v>45000</v>
      </c>
      <c r="Q45" s="15">
        <v>45000</v>
      </c>
      <c r="R45" s="15">
        <v>45000</v>
      </c>
      <c r="S45" s="15">
        <v>45000</v>
      </c>
      <c r="T45" s="15">
        <v>45000</v>
      </c>
      <c r="U45" s="121">
        <v>45000</v>
      </c>
      <c r="V45" s="121">
        <v>45000</v>
      </c>
      <c r="W45" s="121">
        <v>45000</v>
      </c>
      <c r="X45" s="121">
        <v>45000</v>
      </c>
      <c r="Y45" s="121">
        <v>45000</v>
      </c>
      <c r="Z45" s="121">
        <v>45000</v>
      </c>
    </row>
    <row r="46" spans="1:26" ht="15.75" thickBot="1">
      <c r="A46" s="19" t="s">
        <v>48</v>
      </c>
      <c r="B46" s="19"/>
      <c r="C46" s="16"/>
      <c r="D46" s="16"/>
      <c r="E46" s="16"/>
      <c r="F46" s="18">
        <v>1</v>
      </c>
      <c r="G46" s="13">
        <v>45000</v>
      </c>
      <c r="H46" s="15">
        <v>45000</v>
      </c>
      <c r="I46" s="121">
        <v>45000</v>
      </c>
      <c r="J46" s="124">
        <v>45000</v>
      </c>
      <c r="K46" s="125">
        <v>45000</v>
      </c>
      <c r="L46" s="125">
        <v>45000</v>
      </c>
      <c r="M46" s="125">
        <v>45000</v>
      </c>
      <c r="N46" s="125">
        <v>45000</v>
      </c>
      <c r="O46" s="125">
        <v>45000</v>
      </c>
      <c r="P46" s="125">
        <v>45000</v>
      </c>
      <c r="Q46" s="125">
        <v>45000</v>
      </c>
      <c r="R46" s="125">
        <v>45000</v>
      </c>
      <c r="S46" s="125">
        <v>45000</v>
      </c>
      <c r="T46" s="125">
        <v>45000</v>
      </c>
      <c r="U46" s="133">
        <v>45000</v>
      </c>
      <c r="V46" s="133">
        <v>45000</v>
      </c>
      <c r="W46" s="133">
        <v>45000</v>
      </c>
      <c r="X46" s="133">
        <v>45000</v>
      </c>
      <c r="Y46" s="133">
        <v>45000</v>
      </c>
      <c r="Z46" s="133">
        <v>45000</v>
      </c>
    </row>
    <row r="47" spans="1:26" ht="15.75" thickBot="1">
      <c r="A47" s="20"/>
      <c r="B47" s="21"/>
      <c r="C47" s="21"/>
      <c r="D47" s="21"/>
      <c r="E47" s="21"/>
      <c r="F47" s="22">
        <f>SUM(F37:F46)</f>
        <v>11</v>
      </c>
      <c r="G47" s="23">
        <f>SUM(G37:G46)</f>
        <v>1230000</v>
      </c>
      <c r="H47" s="23">
        <f t="shared" ref="H47:U47" si="14">SUM(H37:H46)</f>
        <v>1230000</v>
      </c>
      <c r="I47" s="123">
        <f t="shared" si="14"/>
        <v>1230000</v>
      </c>
      <c r="J47" s="23">
        <f t="shared" si="14"/>
        <v>1230000</v>
      </c>
      <c r="K47" s="126">
        <f t="shared" si="14"/>
        <v>1230000</v>
      </c>
      <c r="L47" s="126">
        <f t="shared" si="14"/>
        <v>1230000</v>
      </c>
      <c r="M47" s="126">
        <f t="shared" si="14"/>
        <v>1230000</v>
      </c>
      <c r="N47" s="126">
        <f t="shared" si="14"/>
        <v>1230000</v>
      </c>
      <c r="O47" s="126">
        <f t="shared" si="14"/>
        <v>1230000</v>
      </c>
      <c r="P47" s="126">
        <f t="shared" si="14"/>
        <v>1230000</v>
      </c>
      <c r="Q47" s="126">
        <f t="shared" si="14"/>
        <v>1230000</v>
      </c>
      <c r="R47" s="126">
        <f t="shared" si="14"/>
        <v>1230000</v>
      </c>
      <c r="S47" s="126">
        <f t="shared" si="14"/>
        <v>1230000</v>
      </c>
      <c r="T47" s="126">
        <f t="shared" si="14"/>
        <v>1230000</v>
      </c>
      <c r="U47" s="134">
        <f t="shared" si="14"/>
        <v>1230000</v>
      </c>
      <c r="V47" s="134">
        <f t="shared" ref="V47:Y47" si="15">SUM(V37:V46)</f>
        <v>1230000</v>
      </c>
      <c r="W47" s="134">
        <f t="shared" si="15"/>
        <v>1230000</v>
      </c>
      <c r="X47" s="134">
        <f t="shared" si="15"/>
        <v>1230000</v>
      </c>
      <c r="Y47" s="134">
        <f t="shared" si="15"/>
        <v>1230000</v>
      </c>
      <c r="Z47" s="134">
        <f t="shared" ref="Z47" si="16">SUM(Z37:Z46)</f>
        <v>1230000</v>
      </c>
    </row>
    <row r="48" spans="1:26">
      <c r="G48" s="232">
        <f>G47+H47+I47</f>
        <v>3690000</v>
      </c>
      <c r="H48" s="233"/>
      <c r="I48" s="233"/>
      <c r="J48" s="232">
        <f>SUM(J47:U47)</f>
        <v>14760000</v>
      </c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>
        <f>SUM(V47:Y47)</f>
        <v>4920000</v>
      </c>
      <c r="W48" s="233"/>
      <c r="X48" s="233"/>
      <c r="Y48" s="233"/>
    </row>
    <row r="49" spans="7:25">
      <c r="G49" s="268">
        <f>G48+J48+V48</f>
        <v>23370000</v>
      </c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</row>
    <row r="50" spans="7:25">
      <c r="G50" s="268">
        <f>G33+G49</f>
        <v>75020000</v>
      </c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</row>
  </sheetData>
  <mergeCells count="17">
    <mergeCell ref="G50:Y50"/>
    <mergeCell ref="V3:Z3"/>
    <mergeCell ref="A3:F3"/>
    <mergeCell ref="G3:I3"/>
    <mergeCell ref="G32:I32"/>
    <mergeCell ref="G49:Y49"/>
    <mergeCell ref="V32:Y32"/>
    <mergeCell ref="G33:Y33"/>
    <mergeCell ref="V48:Y48"/>
    <mergeCell ref="G36:I36"/>
    <mergeCell ref="G48:I48"/>
    <mergeCell ref="V36:Z36"/>
    <mergeCell ref="G2:L2"/>
    <mergeCell ref="J3:U3"/>
    <mergeCell ref="J36:U36"/>
    <mergeCell ref="J48:U48"/>
    <mergeCell ref="J32:U32"/>
  </mergeCells>
  <pageMargins left="0.75" right="0.75" top="1" bottom="1" header="0.5" footer="0.5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N15"/>
  <sheetViews>
    <sheetView workbookViewId="0">
      <selection activeCell="I16" sqref="I16"/>
    </sheetView>
  </sheetViews>
  <sheetFormatPr defaultColWidth="9" defaultRowHeight="15"/>
  <cols>
    <col min="3" max="3" width="12" customWidth="1"/>
    <col min="7" max="7" width="15.7109375" customWidth="1"/>
    <col min="10" max="10" width="11.5703125" customWidth="1"/>
    <col min="11" max="11" width="11.85546875" customWidth="1"/>
    <col min="12" max="12" width="11.28515625" customWidth="1"/>
    <col min="13" max="13" width="15.85546875" customWidth="1"/>
    <col min="18" max="18" width="14.7109375"/>
    <col min="20" max="20" width="14.7109375"/>
    <col min="23" max="23" width="12" customWidth="1"/>
  </cols>
  <sheetData>
    <row r="5" spans="3:14" ht="45">
      <c r="C5" s="1"/>
      <c r="D5" s="1"/>
      <c r="E5" s="1"/>
      <c r="F5" s="1"/>
      <c r="G5" s="74"/>
      <c r="H5" s="74" t="s">
        <v>63</v>
      </c>
      <c r="I5" s="74"/>
      <c r="J5" s="74" t="s">
        <v>64</v>
      </c>
      <c r="K5" s="74" t="s">
        <v>65</v>
      </c>
      <c r="L5" s="74" t="s">
        <v>66</v>
      </c>
      <c r="M5" s="228" t="s">
        <v>136</v>
      </c>
    </row>
    <row r="6" spans="3:14">
      <c r="C6" s="281" t="s">
        <v>62</v>
      </c>
      <c r="D6" s="282"/>
      <c r="E6" s="282"/>
      <c r="F6" s="283"/>
      <c r="G6" s="1"/>
      <c r="H6" s="1"/>
      <c r="I6" s="1"/>
      <c r="J6" s="1">
        <v>500</v>
      </c>
      <c r="K6" s="73">
        <v>0.86</v>
      </c>
      <c r="L6" s="2">
        <v>4000</v>
      </c>
      <c r="M6" s="1"/>
      <c r="N6" t="s">
        <v>94</v>
      </c>
    </row>
    <row r="7" spans="3:14">
      <c r="C7" s="225"/>
      <c r="D7" s="226"/>
      <c r="E7" s="226"/>
      <c r="F7" s="227">
        <v>2022</v>
      </c>
      <c r="G7" s="228" t="s">
        <v>12</v>
      </c>
      <c r="H7" s="1">
        <v>30</v>
      </c>
      <c r="I7" s="1"/>
      <c r="J7" s="1">
        <f>J6*H7</f>
        <v>15000</v>
      </c>
      <c r="K7" s="1">
        <f>J7*K6</f>
        <v>12900</v>
      </c>
      <c r="L7" s="2">
        <f>K7*L6</f>
        <v>51600000</v>
      </c>
      <c r="M7" s="1">
        <f t="shared" ref="M7:M13" si="0">L7*2</f>
        <v>103200000</v>
      </c>
    </row>
    <row r="8" spans="3:14">
      <c r="C8" s="281"/>
      <c r="D8" s="282"/>
      <c r="E8" s="282"/>
      <c r="F8" s="283"/>
      <c r="G8" s="1" t="s">
        <v>13</v>
      </c>
      <c r="H8" s="1">
        <v>31</v>
      </c>
      <c r="I8" s="1"/>
      <c r="J8" s="1">
        <f>H8*J6</f>
        <v>15500</v>
      </c>
      <c r="K8" s="1">
        <f>J8*K6</f>
        <v>13330</v>
      </c>
      <c r="L8" s="2">
        <f>K8*L6</f>
        <v>53320000</v>
      </c>
      <c r="M8" s="1">
        <f t="shared" si="0"/>
        <v>106640000</v>
      </c>
      <c r="N8" t="s">
        <v>95</v>
      </c>
    </row>
    <row r="9" spans="3:14">
      <c r="C9" s="1"/>
      <c r="D9" s="1"/>
      <c r="E9" s="1"/>
      <c r="F9" s="1"/>
      <c r="G9" s="1" t="s">
        <v>14</v>
      </c>
      <c r="H9" s="1">
        <v>30</v>
      </c>
      <c r="I9" s="1"/>
      <c r="J9" s="1">
        <f>J6*H9</f>
        <v>15000</v>
      </c>
      <c r="K9" s="1">
        <f>J9*K6</f>
        <v>12900</v>
      </c>
      <c r="L9" s="2">
        <f>K9*L6</f>
        <v>51600000</v>
      </c>
      <c r="M9" s="1">
        <f t="shared" si="0"/>
        <v>103200000</v>
      </c>
      <c r="N9" t="s">
        <v>96</v>
      </c>
    </row>
    <row r="10" spans="3:14">
      <c r="C10" s="1"/>
      <c r="D10" s="1"/>
      <c r="E10" s="1"/>
      <c r="F10" s="1"/>
      <c r="G10" s="1" t="s">
        <v>15</v>
      </c>
      <c r="H10" s="1">
        <v>31</v>
      </c>
      <c r="I10" s="1"/>
      <c r="J10" s="1">
        <f>J6*H10</f>
        <v>15500</v>
      </c>
      <c r="K10" s="1">
        <f>J10*K6</f>
        <v>13330</v>
      </c>
      <c r="L10" s="2">
        <f>K10*L6</f>
        <v>53320000</v>
      </c>
      <c r="M10" s="1">
        <f t="shared" si="0"/>
        <v>106640000</v>
      </c>
    </row>
    <row r="11" spans="3:14">
      <c r="C11" s="1"/>
      <c r="D11" s="1"/>
      <c r="E11" s="1"/>
      <c r="F11" s="1"/>
      <c r="G11" s="1" t="s">
        <v>4</v>
      </c>
      <c r="H11" s="1">
        <v>31</v>
      </c>
      <c r="I11" s="1"/>
      <c r="J11" s="1">
        <f>J6*H11</f>
        <v>15500</v>
      </c>
      <c r="K11" s="1">
        <f>J11*K6</f>
        <v>13330</v>
      </c>
      <c r="L11" s="2">
        <f>K11*L6</f>
        <v>53320000</v>
      </c>
      <c r="M11" s="1">
        <f t="shared" si="0"/>
        <v>106640000</v>
      </c>
    </row>
    <row r="12" spans="3:14">
      <c r="C12" s="1"/>
      <c r="D12" s="1"/>
      <c r="E12" s="1"/>
      <c r="F12" s="1"/>
      <c r="G12" s="1" t="s">
        <v>5</v>
      </c>
      <c r="H12" s="1">
        <v>30</v>
      </c>
      <c r="I12" s="1"/>
      <c r="J12" s="1">
        <f>J6*H12</f>
        <v>15000</v>
      </c>
      <c r="K12" s="1">
        <f>J12*K6</f>
        <v>12900</v>
      </c>
      <c r="L12" s="2">
        <f>K12*L6</f>
        <v>51600000</v>
      </c>
      <c r="M12" s="1">
        <f t="shared" si="0"/>
        <v>103200000</v>
      </c>
    </row>
    <row r="13" spans="3:14">
      <c r="C13" s="1"/>
      <c r="D13" s="1"/>
      <c r="E13" s="1"/>
      <c r="F13" s="1"/>
      <c r="G13" s="1" t="s">
        <v>6</v>
      </c>
      <c r="H13" s="1">
        <v>31</v>
      </c>
      <c r="I13" s="1"/>
      <c r="J13" s="1">
        <f>J6*H13</f>
        <v>15500</v>
      </c>
      <c r="K13" s="1">
        <f>J13*K6</f>
        <v>13330</v>
      </c>
      <c r="L13" s="2">
        <f>K13*L6</f>
        <v>53320000</v>
      </c>
      <c r="M13" s="1">
        <f t="shared" si="0"/>
        <v>106640000</v>
      </c>
    </row>
    <row r="14" spans="3:14">
      <c r="C14" s="1"/>
      <c r="D14" s="1"/>
      <c r="E14" s="1"/>
      <c r="F14" s="1"/>
      <c r="G14" s="1"/>
      <c r="H14" s="75">
        <f>SUM(H8:H13)</f>
        <v>184</v>
      </c>
      <c r="I14" s="75"/>
      <c r="J14" s="75">
        <f>SUM(J7:J13)</f>
        <v>107000</v>
      </c>
      <c r="K14" s="76">
        <f>K8+K9+K10+K11+K12+K13+K7</f>
        <v>92020</v>
      </c>
      <c r="L14" s="148">
        <f>SUM(L7:L13)</f>
        <v>368080000</v>
      </c>
      <c r="M14" s="148">
        <f>SUM(M7:M13)</f>
        <v>736160000</v>
      </c>
    </row>
    <row r="15" spans="3:14">
      <c r="C15" s="221"/>
      <c r="D15" s="221"/>
      <c r="E15" s="221"/>
      <c r="F15" s="221"/>
      <c r="G15" s="221"/>
      <c r="H15" s="222"/>
      <c r="I15" s="222"/>
      <c r="J15" s="222"/>
      <c r="K15" s="223"/>
      <c r="L15" s="224"/>
      <c r="M15" s="3"/>
    </row>
  </sheetData>
  <mergeCells count="2">
    <mergeCell ref="C8:F8"/>
    <mergeCell ref="C6:F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БДДС Орех</vt:lpstr>
      <vt:lpstr>БДДС Capex</vt:lpstr>
      <vt:lpstr>ФОТ</vt:lpstr>
      <vt:lpstr>БДиР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Владимировна</dc:creator>
  <cp:lastModifiedBy>ПК</cp:lastModifiedBy>
  <cp:lastPrinted>2020-09-29T09:52:59Z</cp:lastPrinted>
  <dcterms:created xsi:type="dcterms:W3CDTF">2015-06-05T18:19:00Z</dcterms:created>
  <dcterms:modified xsi:type="dcterms:W3CDTF">2020-10-01T16:13:48Z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1049-11.2.0.9453</vt:lpwstr>
  </property>
</Properties>
</file>