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 firstSheet="1" activeTab="2"/>
  </bookViews>
  <sheets>
    <sheet name="Проект" sheetId="1" r:id="rId1"/>
    <sheet name="Инвестиции" sheetId="2" r:id="rId2"/>
    <sheet name="Доходы" sheetId="3" r:id="rId3"/>
    <sheet name="Затраты" sheetId="4" r:id="rId4"/>
    <sheet name="БДДС" sheetId="5" r:id="rId5"/>
    <sheet name="Расчет эффективности проекта" sheetId="6" r:id="rId6"/>
    <sheet name="Точка безубыточности" sheetId="7" r:id="rId7"/>
    <sheet name="Налоги" sheetId="8" r:id="rId8"/>
    <sheet name="Лист7" sheetId="9" r:id="rId9"/>
  </sheets>
  <calcPr calcId="125725"/>
</workbook>
</file>

<file path=xl/calcChain.xml><?xml version="1.0" encoding="utf-8"?>
<calcChain xmlns="http://schemas.openxmlformats.org/spreadsheetml/2006/main">
  <c r="L185" i="4"/>
  <c r="L186"/>
  <c r="K185"/>
  <c r="K186"/>
  <c r="J185"/>
  <c r="J186"/>
  <c r="I185"/>
  <c r="I186"/>
  <c r="H185"/>
  <c r="H186"/>
  <c r="G185"/>
  <c r="G186"/>
  <c r="F185"/>
  <c r="F186"/>
  <c r="E185"/>
  <c r="E186"/>
  <c r="D185"/>
  <c r="D186"/>
  <c r="C185"/>
  <c r="C186"/>
  <c r="B185"/>
  <c r="B186"/>
  <c r="C141"/>
  <c r="C142"/>
  <c r="D142" s="1"/>
  <c r="E142" s="1"/>
  <c r="F142" s="1"/>
  <c r="G142" s="1"/>
  <c r="H142" s="1"/>
  <c r="I142" s="1"/>
  <c r="J142" s="1"/>
  <c r="K142" s="1"/>
  <c r="L142" s="1"/>
  <c r="M142" s="1"/>
  <c r="C140"/>
  <c r="D140" s="1"/>
  <c r="E140" s="1"/>
  <c r="F140" s="1"/>
  <c r="G140" s="1"/>
  <c r="H140" s="1"/>
  <c r="I140" s="1"/>
  <c r="J140" s="1"/>
  <c r="K140" s="1"/>
  <c r="L140" s="1"/>
  <c r="M140" s="1"/>
  <c r="L91"/>
  <c r="L92"/>
  <c r="K91"/>
  <c r="K92"/>
  <c r="J91"/>
  <c r="J92"/>
  <c r="I91"/>
  <c r="I92"/>
  <c r="H91"/>
  <c r="H92"/>
  <c r="G91"/>
  <c r="G92"/>
  <c r="F91"/>
  <c r="F92"/>
  <c r="E91"/>
  <c r="E92"/>
  <c r="D91"/>
  <c r="D92"/>
  <c r="C91"/>
  <c r="C92"/>
  <c r="B91"/>
  <c r="B92"/>
  <c r="C46"/>
  <c r="D46" s="1"/>
  <c r="D44"/>
  <c r="E44" s="1"/>
  <c r="F44" s="1"/>
  <c r="G44" s="1"/>
  <c r="H44" s="1"/>
  <c r="I44" s="1"/>
  <c r="J44" s="1"/>
  <c r="K44" s="1"/>
  <c r="L44" s="1"/>
  <c r="M44" s="1"/>
  <c r="A186"/>
  <c r="A187"/>
  <c r="A185"/>
  <c r="A141"/>
  <c r="A142"/>
  <c r="A140"/>
  <c r="A92"/>
  <c r="A93"/>
  <c r="A91"/>
  <c r="A45"/>
  <c r="A46"/>
  <c r="A44"/>
  <c r="L184" i="3"/>
  <c r="L185"/>
  <c r="K184"/>
  <c r="K185"/>
  <c r="J184"/>
  <c r="J185"/>
  <c r="I184"/>
  <c r="I185"/>
  <c r="H184"/>
  <c r="H185"/>
  <c r="G184"/>
  <c r="G185"/>
  <c r="F184"/>
  <c r="F185"/>
  <c r="E184"/>
  <c r="E185"/>
  <c r="E186"/>
  <c r="E187" s="1"/>
  <c r="D184"/>
  <c r="D185"/>
  <c r="D186"/>
  <c r="D187" i="4" s="1"/>
  <c r="C184" i="3"/>
  <c r="C185"/>
  <c r="C186"/>
  <c r="C187" i="4" s="1"/>
  <c r="B184" i="3"/>
  <c r="B185"/>
  <c r="B186"/>
  <c r="B187" s="1"/>
  <c r="A137"/>
  <c r="A184" s="1"/>
  <c r="A138"/>
  <c r="A139"/>
  <c r="A186" s="1"/>
  <c r="A93"/>
  <c r="A91"/>
  <c r="C44"/>
  <c r="F44"/>
  <c r="G44"/>
  <c r="H44" s="1"/>
  <c r="I44" s="1"/>
  <c r="J44" s="1"/>
  <c r="K44" s="1"/>
  <c r="L44" s="1"/>
  <c r="E44"/>
  <c r="C45"/>
  <c r="F45"/>
  <c r="G45"/>
  <c r="H45" s="1"/>
  <c r="I45" s="1"/>
  <c r="J45" s="1"/>
  <c r="K45" s="1"/>
  <c r="L45" s="1"/>
  <c r="E45"/>
  <c r="C147"/>
  <c r="C148" i="4" s="1"/>
  <c r="C12" i="8"/>
  <c r="B12"/>
  <c r="C11"/>
  <c r="C10"/>
  <c r="D54" i="2"/>
  <c r="E59"/>
  <c r="B58"/>
  <c r="D58"/>
  <c r="C58" s="1"/>
  <c r="B54"/>
  <c r="B53"/>
  <c r="B44"/>
  <c r="A46"/>
  <c r="B16" i="5"/>
  <c r="M101" i="4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E101"/>
  <c r="F101" s="1"/>
  <c r="G101" s="1"/>
  <c r="H101" s="1"/>
  <c r="I101" s="1"/>
  <c r="J101" s="1"/>
  <c r="K101" s="1"/>
  <c r="L101" s="1"/>
  <c r="E102"/>
  <c r="F102" s="1"/>
  <c r="G102" s="1"/>
  <c r="H102" s="1"/>
  <c r="I102" s="1"/>
  <c r="J102" s="1"/>
  <c r="K102" s="1"/>
  <c r="L102" s="1"/>
  <c r="E103"/>
  <c r="F103" s="1"/>
  <c r="G103" s="1"/>
  <c r="H103" s="1"/>
  <c r="I103" s="1"/>
  <c r="J103" s="1"/>
  <c r="K103" s="1"/>
  <c r="L103" s="1"/>
  <c r="E104"/>
  <c r="F104" s="1"/>
  <c r="G104" s="1"/>
  <c r="H104" s="1"/>
  <c r="I104" s="1"/>
  <c r="J104" s="1"/>
  <c r="K104" s="1"/>
  <c r="L104" s="1"/>
  <c r="E105"/>
  <c r="F105" s="1"/>
  <c r="G105" s="1"/>
  <c r="H105" s="1"/>
  <c r="I105" s="1"/>
  <c r="J105" s="1"/>
  <c r="K105" s="1"/>
  <c r="L105" s="1"/>
  <c r="E106"/>
  <c r="F106" s="1"/>
  <c r="G106" s="1"/>
  <c r="H106" s="1"/>
  <c r="I106" s="1"/>
  <c r="J106" s="1"/>
  <c r="K106" s="1"/>
  <c r="L106" s="1"/>
  <c r="E107"/>
  <c r="F107" s="1"/>
  <c r="G107" s="1"/>
  <c r="H107" s="1"/>
  <c r="I107" s="1"/>
  <c r="J107" s="1"/>
  <c r="K107" s="1"/>
  <c r="L107" s="1"/>
  <c r="E108"/>
  <c r="F108" s="1"/>
  <c r="G108" s="1"/>
  <c r="H108" s="1"/>
  <c r="I108" s="1"/>
  <c r="J108" s="1"/>
  <c r="K108" s="1"/>
  <c r="L108" s="1"/>
  <c r="E109"/>
  <c r="F109" s="1"/>
  <c r="G109" s="1"/>
  <c r="H109" s="1"/>
  <c r="I109" s="1"/>
  <c r="J109" s="1"/>
  <c r="K109" s="1"/>
  <c r="L109" s="1"/>
  <c r="E110"/>
  <c r="F110" s="1"/>
  <c r="G110" s="1"/>
  <c r="H110" s="1"/>
  <c r="I110" s="1"/>
  <c r="J110" s="1"/>
  <c r="K110" s="1"/>
  <c r="L110" s="1"/>
  <c r="E111"/>
  <c r="F111" s="1"/>
  <c r="G111" s="1"/>
  <c r="H111" s="1"/>
  <c r="I111" s="1"/>
  <c r="J111" s="1"/>
  <c r="K111" s="1"/>
  <c r="L111" s="1"/>
  <c r="E112"/>
  <c r="F112" s="1"/>
  <c r="G112" s="1"/>
  <c r="H112" s="1"/>
  <c r="I112" s="1"/>
  <c r="J112" s="1"/>
  <c r="K112" s="1"/>
  <c r="L112" s="1"/>
  <c r="E113"/>
  <c r="F113" s="1"/>
  <c r="G113" s="1"/>
  <c r="H113" s="1"/>
  <c r="I113" s="1"/>
  <c r="J113" s="1"/>
  <c r="K113" s="1"/>
  <c r="L113" s="1"/>
  <c r="E114"/>
  <c r="F114" s="1"/>
  <c r="G114" s="1"/>
  <c r="H114" s="1"/>
  <c r="I114" s="1"/>
  <c r="J114" s="1"/>
  <c r="K114" s="1"/>
  <c r="L114" s="1"/>
  <c r="E115"/>
  <c r="F115" s="1"/>
  <c r="G115" s="1"/>
  <c r="H115" s="1"/>
  <c r="I115" s="1"/>
  <c r="J115" s="1"/>
  <c r="K115" s="1"/>
  <c r="L115" s="1"/>
  <c r="E116"/>
  <c r="F116" s="1"/>
  <c r="G116" s="1"/>
  <c r="H116" s="1"/>
  <c r="I116" s="1"/>
  <c r="J116" s="1"/>
  <c r="K116" s="1"/>
  <c r="L116" s="1"/>
  <c r="E117"/>
  <c r="F117" s="1"/>
  <c r="G117" s="1"/>
  <c r="H117" s="1"/>
  <c r="I117" s="1"/>
  <c r="J117" s="1"/>
  <c r="K117" s="1"/>
  <c r="L117" s="1"/>
  <c r="E118"/>
  <c r="F118" s="1"/>
  <c r="G118" s="1"/>
  <c r="H118" s="1"/>
  <c r="I118" s="1"/>
  <c r="J118" s="1"/>
  <c r="K118" s="1"/>
  <c r="L118" s="1"/>
  <c r="E119"/>
  <c r="F119" s="1"/>
  <c r="G119" s="1"/>
  <c r="H119" s="1"/>
  <c r="I119" s="1"/>
  <c r="J119" s="1"/>
  <c r="K119" s="1"/>
  <c r="L119" s="1"/>
  <c r="E120"/>
  <c r="F120" s="1"/>
  <c r="G120" s="1"/>
  <c r="H120" s="1"/>
  <c r="I120" s="1"/>
  <c r="J120" s="1"/>
  <c r="K120" s="1"/>
  <c r="L120" s="1"/>
  <c r="E121"/>
  <c r="F121" s="1"/>
  <c r="G121" s="1"/>
  <c r="H121" s="1"/>
  <c r="I121" s="1"/>
  <c r="J121" s="1"/>
  <c r="K121" s="1"/>
  <c r="L121" s="1"/>
  <c r="E122"/>
  <c r="F122" s="1"/>
  <c r="G122" s="1"/>
  <c r="H122" s="1"/>
  <c r="I122" s="1"/>
  <c r="J122" s="1"/>
  <c r="K122" s="1"/>
  <c r="L122" s="1"/>
  <c r="E123"/>
  <c r="F123" s="1"/>
  <c r="G123" s="1"/>
  <c r="H123" s="1"/>
  <c r="I123" s="1"/>
  <c r="J123" s="1"/>
  <c r="K123" s="1"/>
  <c r="L123" s="1"/>
  <c r="E124"/>
  <c r="F124" s="1"/>
  <c r="G124" s="1"/>
  <c r="H124" s="1"/>
  <c r="I124" s="1"/>
  <c r="J124" s="1"/>
  <c r="K124" s="1"/>
  <c r="L124" s="1"/>
  <c r="E125"/>
  <c r="F125" s="1"/>
  <c r="G125" s="1"/>
  <c r="H125" s="1"/>
  <c r="I125" s="1"/>
  <c r="J125" s="1"/>
  <c r="K125" s="1"/>
  <c r="L125" s="1"/>
  <c r="E126"/>
  <c r="F126" s="1"/>
  <c r="G126" s="1"/>
  <c r="H126" s="1"/>
  <c r="I126" s="1"/>
  <c r="J126" s="1"/>
  <c r="K126" s="1"/>
  <c r="L126" s="1"/>
  <c r="E127"/>
  <c r="F127" s="1"/>
  <c r="G127" s="1"/>
  <c r="H127" s="1"/>
  <c r="I127" s="1"/>
  <c r="J127" s="1"/>
  <c r="K127" s="1"/>
  <c r="L127" s="1"/>
  <c r="E128"/>
  <c r="F128" s="1"/>
  <c r="G128" s="1"/>
  <c r="H128" s="1"/>
  <c r="I128" s="1"/>
  <c r="J128" s="1"/>
  <c r="K128" s="1"/>
  <c r="L128" s="1"/>
  <c r="E129"/>
  <c r="F129" s="1"/>
  <c r="G129" s="1"/>
  <c r="H129" s="1"/>
  <c r="I129" s="1"/>
  <c r="J129" s="1"/>
  <c r="K129" s="1"/>
  <c r="L129" s="1"/>
  <c r="E130"/>
  <c r="F130" s="1"/>
  <c r="G130" s="1"/>
  <c r="H130" s="1"/>
  <c r="I130" s="1"/>
  <c r="J130" s="1"/>
  <c r="K130" s="1"/>
  <c r="L130" s="1"/>
  <c r="E131"/>
  <c r="F131" s="1"/>
  <c r="G131" s="1"/>
  <c r="H131" s="1"/>
  <c r="I131" s="1"/>
  <c r="J131" s="1"/>
  <c r="K131" s="1"/>
  <c r="L131" s="1"/>
  <c r="E132"/>
  <c r="F132" s="1"/>
  <c r="G132" s="1"/>
  <c r="H132" s="1"/>
  <c r="I132" s="1"/>
  <c r="J132" s="1"/>
  <c r="K132" s="1"/>
  <c r="L132" s="1"/>
  <c r="E133"/>
  <c r="F133" s="1"/>
  <c r="G133" s="1"/>
  <c r="H133" s="1"/>
  <c r="I133" s="1"/>
  <c r="J133" s="1"/>
  <c r="K133" s="1"/>
  <c r="L133" s="1"/>
  <c r="E134"/>
  <c r="F134" s="1"/>
  <c r="G134" s="1"/>
  <c r="H134" s="1"/>
  <c r="I134" s="1"/>
  <c r="J134" s="1"/>
  <c r="K134" s="1"/>
  <c r="L134" s="1"/>
  <c r="E135"/>
  <c r="F135" s="1"/>
  <c r="G135" s="1"/>
  <c r="H135" s="1"/>
  <c r="I135" s="1"/>
  <c r="J135" s="1"/>
  <c r="K135" s="1"/>
  <c r="L135" s="1"/>
  <c r="E136"/>
  <c r="F136" s="1"/>
  <c r="G136" s="1"/>
  <c r="H136" s="1"/>
  <c r="I136" s="1"/>
  <c r="J136" s="1"/>
  <c r="K136" s="1"/>
  <c r="L136" s="1"/>
  <c r="E137"/>
  <c r="F137" s="1"/>
  <c r="G137" s="1"/>
  <c r="H137" s="1"/>
  <c r="I137" s="1"/>
  <c r="J137" s="1"/>
  <c r="K137" s="1"/>
  <c r="L137" s="1"/>
  <c r="E138"/>
  <c r="F138" s="1"/>
  <c r="G138" s="1"/>
  <c r="H138" s="1"/>
  <c r="I138" s="1"/>
  <c r="J138" s="1"/>
  <c r="K138" s="1"/>
  <c r="L138" s="1"/>
  <c r="E139"/>
  <c r="F139" s="1"/>
  <c r="G139" s="1"/>
  <c r="H139" s="1"/>
  <c r="I139" s="1"/>
  <c r="J139" s="1"/>
  <c r="K139" s="1"/>
  <c r="L139" s="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1"/>
  <c r="E141" s="1"/>
  <c r="F141" s="1"/>
  <c r="G141" s="1"/>
  <c r="H141" s="1"/>
  <c r="I141" s="1"/>
  <c r="J141" s="1"/>
  <c r="K141" s="1"/>
  <c r="L141" s="1"/>
  <c r="M141" s="1"/>
  <c r="D101"/>
  <c r="C139"/>
  <c r="C138"/>
  <c r="C137"/>
  <c r="C136"/>
  <c r="C135"/>
  <c r="C134"/>
  <c r="C133"/>
  <c r="C109"/>
  <c r="C108"/>
  <c r="C118"/>
  <c r="C107"/>
  <c r="C128"/>
  <c r="F186" i="3" l="1"/>
  <c r="F187" i="4" s="1"/>
  <c r="E187"/>
  <c r="F187" i="3"/>
  <c r="G186"/>
  <c r="C187"/>
  <c r="B187" i="4"/>
  <c r="B189" s="1"/>
  <c r="D187" i="3"/>
  <c r="E46" i="4"/>
  <c r="C93"/>
  <c r="C94" s="1"/>
  <c r="B93"/>
  <c r="B94" s="1"/>
  <c r="C54"/>
  <c r="E28"/>
  <c r="F28" s="1"/>
  <c r="G28" s="1"/>
  <c r="H28" s="1"/>
  <c r="I28" s="1"/>
  <c r="J28" s="1"/>
  <c r="K28" s="1"/>
  <c r="L28" s="1"/>
  <c r="M28" s="1"/>
  <c r="E29"/>
  <c r="F29" s="1"/>
  <c r="G29" s="1"/>
  <c r="H29" s="1"/>
  <c r="I29" s="1"/>
  <c r="J29" s="1"/>
  <c r="K29" s="1"/>
  <c r="L29" s="1"/>
  <c r="M29" s="1"/>
  <c r="E30"/>
  <c r="F30" s="1"/>
  <c r="G30" s="1"/>
  <c r="H30" s="1"/>
  <c r="I30" s="1"/>
  <c r="J30" s="1"/>
  <c r="K30" s="1"/>
  <c r="L30" s="1"/>
  <c r="M30" s="1"/>
  <c r="E31"/>
  <c r="F31"/>
  <c r="G31" s="1"/>
  <c r="H31" s="1"/>
  <c r="I31" s="1"/>
  <c r="J31" s="1"/>
  <c r="K31" s="1"/>
  <c r="L31" s="1"/>
  <c r="M31" s="1"/>
  <c r="E33"/>
  <c r="F33" s="1"/>
  <c r="G33" s="1"/>
  <c r="H33" s="1"/>
  <c r="I33" s="1"/>
  <c r="J33" s="1"/>
  <c r="K33" s="1"/>
  <c r="L33" s="1"/>
  <c r="M33" s="1"/>
  <c r="E34"/>
  <c r="F34" s="1"/>
  <c r="G34" s="1"/>
  <c r="H34" s="1"/>
  <c r="I34" s="1"/>
  <c r="J34" s="1"/>
  <c r="K34" s="1"/>
  <c r="L34" s="1"/>
  <c r="M34" s="1"/>
  <c r="E35"/>
  <c r="F35"/>
  <c r="G35" s="1"/>
  <c r="H35" s="1"/>
  <c r="I35" s="1"/>
  <c r="J35" s="1"/>
  <c r="K35" s="1"/>
  <c r="L35" s="1"/>
  <c r="M35" s="1"/>
  <c r="E36"/>
  <c r="F36" s="1"/>
  <c r="G36" s="1"/>
  <c r="H36" s="1"/>
  <c r="I36" s="1"/>
  <c r="J36" s="1"/>
  <c r="K36" s="1"/>
  <c r="L36" s="1"/>
  <c r="M36" s="1"/>
  <c r="E37"/>
  <c r="F37" s="1"/>
  <c r="G37" s="1"/>
  <c r="H37" s="1"/>
  <c r="I37" s="1"/>
  <c r="J37" s="1"/>
  <c r="K37" s="1"/>
  <c r="L37" s="1"/>
  <c r="M37" s="1"/>
  <c r="E38"/>
  <c r="F38" s="1"/>
  <c r="G38" s="1"/>
  <c r="H38" s="1"/>
  <c r="I38" s="1"/>
  <c r="J38" s="1"/>
  <c r="K38" s="1"/>
  <c r="L38" s="1"/>
  <c r="M38" s="1"/>
  <c r="E39"/>
  <c r="F39"/>
  <c r="G39" s="1"/>
  <c r="H39" s="1"/>
  <c r="I39" s="1"/>
  <c r="J39" s="1"/>
  <c r="K39" s="1"/>
  <c r="L39" s="1"/>
  <c r="M39" s="1"/>
  <c r="E40"/>
  <c r="F40" s="1"/>
  <c r="G40" s="1"/>
  <c r="H40" s="1"/>
  <c r="I40" s="1"/>
  <c r="J40" s="1"/>
  <c r="K40" s="1"/>
  <c r="L40" s="1"/>
  <c r="M40" s="1"/>
  <c r="E41"/>
  <c r="F41" s="1"/>
  <c r="G41" s="1"/>
  <c r="H41" s="1"/>
  <c r="I41" s="1"/>
  <c r="J41" s="1"/>
  <c r="K41" s="1"/>
  <c r="L41" s="1"/>
  <c r="M41" s="1"/>
  <c r="E42"/>
  <c r="F42" s="1"/>
  <c r="G42" s="1"/>
  <c r="H42" s="1"/>
  <c r="I42" s="1"/>
  <c r="J42" s="1"/>
  <c r="K42" s="1"/>
  <c r="L42" s="1"/>
  <c r="M42" s="1"/>
  <c r="E43"/>
  <c r="F43"/>
  <c r="G43" s="1"/>
  <c r="H43" s="1"/>
  <c r="I43" s="1"/>
  <c r="J43" s="1"/>
  <c r="K43" s="1"/>
  <c r="L43" s="1"/>
  <c r="M43" s="1"/>
  <c r="D28"/>
  <c r="D29"/>
  <c r="D30"/>
  <c r="D31"/>
  <c r="D32"/>
  <c r="E32" s="1"/>
  <c r="D33"/>
  <c r="D34"/>
  <c r="D35"/>
  <c r="D36"/>
  <c r="D37"/>
  <c r="D38"/>
  <c r="D39"/>
  <c r="D40"/>
  <c r="D41"/>
  <c r="D42"/>
  <c r="D43"/>
  <c r="E15"/>
  <c r="F15"/>
  <c r="G15" s="1"/>
  <c r="H15" s="1"/>
  <c r="I15" s="1"/>
  <c r="J15" s="1"/>
  <c r="K15" s="1"/>
  <c r="L15" s="1"/>
  <c r="M15" s="1"/>
  <c r="E16"/>
  <c r="F16" s="1"/>
  <c r="G16" s="1"/>
  <c r="H16" s="1"/>
  <c r="I16" s="1"/>
  <c r="J16" s="1"/>
  <c r="K16" s="1"/>
  <c r="L16" s="1"/>
  <c r="M16" s="1"/>
  <c r="E17"/>
  <c r="F17" s="1"/>
  <c r="G17" s="1"/>
  <c r="H17" s="1"/>
  <c r="I17" s="1"/>
  <c r="J17" s="1"/>
  <c r="K17" s="1"/>
  <c r="L17" s="1"/>
  <c r="M17" s="1"/>
  <c r="E18"/>
  <c r="F18" s="1"/>
  <c r="G18" s="1"/>
  <c r="H18" s="1"/>
  <c r="I18" s="1"/>
  <c r="J18" s="1"/>
  <c r="K18" s="1"/>
  <c r="L18" s="1"/>
  <c r="M18" s="1"/>
  <c r="E19"/>
  <c r="F19"/>
  <c r="G19" s="1"/>
  <c r="H19" s="1"/>
  <c r="I19" s="1"/>
  <c r="J19" s="1"/>
  <c r="K19" s="1"/>
  <c r="L19" s="1"/>
  <c r="M19" s="1"/>
  <c r="E20"/>
  <c r="F20" s="1"/>
  <c r="G20" s="1"/>
  <c r="H20" s="1"/>
  <c r="I20" s="1"/>
  <c r="J20" s="1"/>
  <c r="K20" s="1"/>
  <c r="L20" s="1"/>
  <c r="M20" s="1"/>
  <c r="E21"/>
  <c r="F21" s="1"/>
  <c r="G21" s="1"/>
  <c r="H21" s="1"/>
  <c r="I21" s="1"/>
  <c r="J21" s="1"/>
  <c r="K21" s="1"/>
  <c r="L21" s="1"/>
  <c r="M21" s="1"/>
  <c r="E22"/>
  <c r="F22" s="1"/>
  <c r="G22" s="1"/>
  <c r="H22" s="1"/>
  <c r="I22" s="1"/>
  <c r="J22" s="1"/>
  <c r="K22" s="1"/>
  <c r="L22" s="1"/>
  <c r="M22" s="1"/>
  <c r="E23"/>
  <c r="F23"/>
  <c r="G23" s="1"/>
  <c r="H23" s="1"/>
  <c r="I23" s="1"/>
  <c r="J23" s="1"/>
  <c r="K23" s="1"/>
  <c r="L23" s="1"/>
  <c r="M23" s="1"/>
  <c r="E24"/>
  <c r="F24" s="1"/>
  <c r="G24" s="1"/>
  <c r="H24" s="1"/>
  <c r="I24" s="1"/>
  <c r="J24" s="1"/>
  <c r="K24" s="1"/>
  <c r="L24" s="1"/>
  <c r="M24" s="1"/>
  <c r="E25"/>
  <c r="F25" s="1"/>
  <c r="G25" s="1"/>
  <c r="H25" s="1"/>
  <c r="I25" s="1"/>
  <c r="J25" s="1"/>
  <c r="K25" s="1"/>
  <c r="L25" s="1"/>
  <c r="M25" s="1"/>
  <c r="E26"/>
  <c r="F26" s="1"/>
  <c r="G26" s="1"/>
  <c r="H26" s="1"/>
  <c r="I26" s="1"/>
  <c r="J26" s="1"/>
  <c r="K26" s="1"/>
  <c r="L26" s="1"/>
  <c r="M26" s="1"/>
  <c r="E27"/>
  <c r="F27"/>
  <c r="G27" s="1"/>
  <c r="H27" s="1"/>
  <c r="I27" s="1"/>
  <c r="J27" s="1"/>
  <c r="K27" s="1"/>
  <c r="L27" s="1"/>
  <c r="M27" s="1"/>
  <c r="D15"/>
  <c r="D16"/>
  <c r="D17"/>
  <c r="D18"/>
  <c r="D19"/>
  <c r="D20"/>
  <c r="D21"/>
  <c r="D22"/>
  <c r="D23"/>
  <c r="D24"/>
  <c r="D25"/>
  <c r="D26"/>
  <c r="D27"/>
  <c r="E7"/>
  <c r="F7"/>
  <c r="G7" s="1"/>
  <c r="H7" s="1"/>
  <c r="I7" s="1"/>
  <c r="J7" s="1"/>
  <c r="K7" s="1"/>
  <c r="L7" s="1"/>
  <c r="M7" s="1"/>
  <c r="E8"/>
  <c r="F8" s="1"/>
  <c r="G8" s="1"/>
  <c r="H8" s="1"/>
  <c r="I8" s="1"/>
  <c r="J8" s="1"/>
  <c r="K8" s="1"/>
  <c r="L8" s="1"/>
  <c r="M8" s="1"/>
  <c r="E9"/>
  <c r="F9" s="1"/>
  <c r="G9" s="1"/>
  <c r="H9" s="1"/>
  <c r="I9" s="1"/>
  <c r="J9" s="1"/>
  <c r="K9" s="1"/>
  <c r="L9" s="1"/>
  <c r="M9" s="1"/>
  <c r="E10"/>
  <c r="F10" s="1"/>
  <c r="G10" s="1"/>
  <c r="H10" s="1"/>
  <c r="I10" s="1"/>
  <c r="J10" s="1"/>
  <c r="K10" s="1"/>
  <c r="L10" s="1"/>
  <c r="M10" s="1"/>
  <c r="E11"/>
  <c r="F11"/>
  <c r="G11" s="1"/>
  <c r="H11" s="1"/>
  <c r="I11" s="1"/>
  <c r="J11" s="1"/>
  <c r="K11" s="1"/>
  <c r="L11" s="1"/>
  <c r="M11" s="1"/>
  <c r="E12"/>
  <c r="F12" s="1"/>
  <c r="G12" s="1"/>
  <c r="H12" s="1"/>
  <c r="I12" s="1"/>
  <c r="J12" s="1"/>
  <c r="K12" s="1"/>
  <c r="L12" s="1"/>
  <c r="M12" s="1"/>
  <c r="E13"/>
  <c r="F13" s="1"/>
  <c r="G13" s="1"/>
  <c r="H13" s="1"/>
  <c r="I13" s="1"/>
  <c r="J13" s="1"/>
  <c r="K13" s="1"/>
  <c r="L13" s="1"/>
  <c r="M13" s="1"/>
  <c r="E14"/>
  <c r="F14" s="1"/>
  <c r="G14" s="1"/>
  <c r="H14" s="1"/>
  <c r="I14" s="1"/>
  <c r="J14" s="1"/>
  <c r="K14" s="1"/>
  <c r="L14" s="1"/>
  <c r="M14" s="1"/>
  <c r="D7"/>
  <c r="D8"/>
  <c r="D9"/>
  <c r="D10"/>
  <c r="D11"/>
  <c r="D12"/>
  <c r="D13"/>
  <c r="D14"/>
  <c r="E6"/>
  <c r="F6"/>
  <c r="G6" s="1"/>
  <c r="H6" s="1"/>
  <c r="I6" s="1"/>
  <c r="J6" s="1"/>
  <c r="K6" s="1"/>
  <c r="L6" s="1"/>
  <c r="M6" s="1"/>
  <c r="D6"/>
  <c r="E5"/>
  <c r="F5"/>
  <c r="G5" s="1"/>
  <c r="H5" s="1"/>
  <c r="I5" s="1"/>
  <c r="J5" s="1"/>
  <c r="K5" s="1"/>
  <c r="L5" s="1"/>
  <c r="M5" s="1"/>
  <c r="D5"/>
  <c r="G187" l="1"/>
  <c r="H186" i="3"/>
  <c r="G187"/>
  <c r="F46" i="4"/>
  <c r="D93"/>
  <c r="D94" s="1"/>
  <c r="F32"/>
  <c r="H187" l="1"/>
  <c r="I186" i="3"/>
  <c r="H187"/>
  <c r="G46" i="4"/>
  <c r="E93"/>
  <c r="E94" s="1"/>
  <c r="G32"/>
  <c r="I187" i="3" l="1"/>
  <c r="I187" i="4"/>
  <c r="J186" i="3"/>
  <c r="H46" i="4"/>
  <c r="F93"/>
  <c r="F94" s="1"/>
  <c r="H32"/>
  <c r="J187" l="1"/>
  <c r="K186" i="3"/>
  <c r="J187"/>
  <c r="I46" i="4"/>
  <c r="G93"/>
  <c r="G94" s="1"/>
  <c r="I32"/>
  <c r="K187" l="1"/>
  <c r="L186" i="3"/>
  <c r="K187"/>
  <c r="J46" i="4"/>
  <c r="H93"/>
  <c r="H94" s="1"/>
  <c r="J32"/>
  <c r="L187" l="1"/>
  <c r="L187" i="3"/>
  <c r="K46" i="4"/>
  <c r="I93"/>
  <c r="I94" s="1"/>
  <c r="K32"/>
  <c r="L46" l="1"/>
  <c r="J93"/>
  <c r="J94" s="1"/>
  <c r="L32"/>
  <c r="M46" l="1"/>
  <c r="L93" s="1"/>
  <c r="L94" s="1"/>
  <c r="K93"/>
  <c r="K94" s="1"/>
  <c r="M32"/>
  <c r="A173" l="1"/>
  <c r="A79"/>
  <c r="A128" s="1"/>
  <c r="A37"/>
  <c r="A84" s="1"/>
  <c r="A133" s="1"/>
  <c r="A178" s="1"/>
  <c r="A32"/>
  <c r="A22"/>
  <c r="A69" s="1"/>
  <c r="A118" s="1"/>
  <c r="A163" s="1"/>
  <c r="A12"/>
  <c r="A59" s="1"/>
  <c r="A108" s="1"/>
  <c r="A153" s="1"/>
  <c r="A13"/>
  <c r="A60" s="1"/>
  <c r="A109" s="1"/>
  <c r="A154" s="1"/>
  <c r="A11"/>
  <c r="A58" s="1"/>
  <c r="A107" s="1"/>
  <c r="A152" s="1"/>
  <c r="F179" i="3"/>
  <c r="G179" s="1"/>
  <c r="F183"/>
  <c r="E177"/>
  <c r="E178"/>
  <c r="E179"/>
  <c r="E180"/>
  <c r="E181"/>
  <c r="F181" s="1"/>
  <c r="E182"/>
  <c r="E183"/>
  <c r="E172"/>
  <c r="F172" s="1"/>
  <c r="D172"/>
  <c r="E162"/>
  <c r="D162"/>
  <c r="C162"/>
  <c r="B162"/>
  <c r="E151"/>
  <c r="F151" s="1"/>
  <c r="D151"/>
  <c r="D152"/>
  <c r="D153"/>
  <c r="C85"/>
  <c r="C86"/>
  <c r="C87"/>
  <c r="C88"/>
  <c r="C89"/>
  <c r="C90"/>
  <c r="C92"/>
  <c r="C84"/>
  <c r="C79"/>
  <c r="C69"/>
  <c r="C59"/>
  <c r="C60"/>
  <c r="C58"/>
  <c r="D177"/>
  <c r="D178"/>
  <c r="D179"/>
  <c r="D180"/>
  <c r="D181"/>
  <c r="D182"/>
  <c r="D183"/>
  <c r="C177"/>
  <c r="C178"/>
  <c r="C179"/>
  <c r="C180"/>
  <c r="C181"/>
  <c r="C182"/>
  <c r="C183"/>
  <c r="B177"/>
  <c r="B178"/>
  <c r="B179"/>
  <c r="B180"/>
  <c r="B181"/>
  <c r="B182"/>
  <c r="B183"/>
  <c r="C172"/>
  <c r="B172"/>
  <c r="C151"/>
  <c r="C152"/>
  <c r="C153"/>
  <c r="B153"/>
  <c r="B151"/>
  <c r="B152"/>
  <c r="B131"/>
  <c r="B132" s="1"/>
  <c r="B133" s="1"/>
  <c r="B134" s="1"/>
  <c r="B86"/>
  <c r="B87"/>
  <c r="B88" s="1"/>
  <c r="B84"/>
  <c r="B85" s="1"/>
  <c r="B79"/>
  <c r="B77"/>
  <c r="B69"/>
  <c r="B68"/>
  <c r="F13"/>
  <c r="G13" s="1"/>
  <c r="H13" s="1"/>
  <c r="I13" s="1"/>
  <c r="J13" s="1"/>
  <c r="K13" s="1"/>
  <c r="L13" s="1"/>
  <c r="F12"/>
  <c r="E152" s="1"/>
  <c r="G12"/>
  <c r="H12" s="1"/>
  <c r="I12" s="1"/>
  <c r="J12" s="1"/>
  <c r="K12" s="1"/>
  <c r="L12" s="1"/>
  <c r="A177"/>
  <c r="A172"/>
  <c r="A162"/>
  <c r="A60"/>
  <c r="A106" s="1"/>
  <c r="A153" s="1"/>
  <c r="A59"/>
  <c r="A105" s="1"/>
  <c r="A152" s="1"/>
  <c r="B130"/>
  <c r="B125"/>
  <c r="B115"/>
  <c r="A104"/>
  <c r="A151" s="1"/>
  <c r="A136"/>
  <c r="A183" s="1"/>
  <c r="A43" i="4" s="1"/>
  <c r="A90" s="1"/>
  <c r="A139" s="1"/>
  <c r="A184" s="1"/>
  <c r="A130" i="3"/>
  <c r="A88"/>
  <c r="A134" s="1"/>
  <c r="A181" s="1"/>
  <c r="A41" i="4" s="1"/>
  <c r="A88" s="1"/>
  <c r="A137" s="1"/>
  <c r="A182" s="1"/>
  <c r="A89" i="3"/>
  <c r="A135" s="1"/>
  <c r="A182" s="1"/>
  <c r="A42" i="4" s="1"/>
  <c r="A89" s="1"/>
  <c r="A138" s="1"/>
  <c r="A183" s="1"/>
  <c r="A90" i="3"/>
  <c r="A92"/>
  <c r="A185" s="1"/>
  <c r="A85"/>
  <c r="A131" s="1"/>
  <c r="A178" s="1"/>
  <c r="A38" i="4" s="1"/>
  <c r="A85" s="1"/>
  <c r="A134" s="1"/>
  <c r="A179" s="1"/>
  <c r="A86" i="3"/>
  <c r="A132" s="1"/>
  <c r="A179" s="1"/>
  <c r="A39" i="4" s="1"/>
  <c r="A86" s="1"/>
  <c r="A135" s="1"/>
  <c r="A180" s="1"/>
  <c r="A87" i="3"/>
  <c r="A133" s="1"/>
  <c r="A180" s="1"/>
  <c r="A40" i="4" s="1"/>
  <c r="A87" s="1"/>
  <c r="A136" s="1"/>
  <c r="A181" s="1"/>
  <c r="A84" i="3"/>
  <c r="A79"/>
  <c r="A125" s="1"/>
  <c r="A69"/>
  <c r="A115" s="1"/>
  <c r="A58"/>
  <c r="D41"/>
  <c r="C41" s="1"/>
  <c r="D40"/>
  <c r="C40" s="1"/>
  <c r="D38"/>
  <c r="D39"/>
  <c r="D37"/>
  <c r="F41"/>
  <c r="G41" s="1"/>
  <c r="H41" s="1"/>
  <c r="I41" s="1"/>
  <c r="J41" s="1"/>
  <c r="K41" s="1"/>
  <c r="L41" s="1"/>
  <c r="F40"/>
  <c r="G40" s="1"/>
  <c r="H40" s="1"/>
  <c r="I40" s="1"/>
  <c r="J40" s="1"/>
  <c r="K40" s="1"/>
  <c r="L40" s="1"/>
  <c r="F39"/>
  <c r="G39" s="1"/>
  <c r="H39" s="1"/>
  <c r="I39" s="1"/>
  <c r="J39" s="1"/>
  <c r="K39" s="1"/>
  <c r="L39" s="1"/>
  <c r="F38"/>
  <c r="G38" s="1"/>
  <c r="H38" s="1"/>
  <c r="I38" s="1"/>
  <c r="J38" s="1"/>
  <c r="K38" s="1"/>
  <c r="L38" s="1"/>
  <c r="F37"/>
  <c r="G37" s="1"/>
  <c r="H37" s="1"/>
  <c r="I37" s="1"/>
  <c r="J37" s="1"/>
  <c r="K37" s="1"/>
  <c r="L37" s="1"/>
  <c r="D34"/>
  <c r="D31"/>
  <c r="D32"/>
  <c r="F32"/>
  <c r="G32" s="1"/>
  <c r="H32" s="1"/>
  <c r="I32" s="1"/>
  <c r="J32" s="1"/>
  <c r="K32" s="1"/>
  <c r="L32" s="1"/>
  <c r="C22"/>
  <c r="E22"/>
  <c r="F22" s="1"/>
  <c r="G22" s="1"/>
  <c r="H22" s="1"/>
  <c r="I22" s="1"/>
  <c r="J22" s="1"/>
  <c r="K22" s="1"/>
  <c r="L22" s="1"/>
  <c r="E14"/>
  <c r="F14" s="1"/>
  <c r="G14" s="1"/>
  <c r="H14" s="1"/>
  <c r="I14" s="1"/>
  <c r="J14" s="1"/>
  <c r="K14" s="1"/>
  <c r="L14" s="1"/>
  <c r="D11"/>
  <c r="F11"/>
  <c r="G11" s="1"/>
  <c r="H11" s="1"/>
  <c r="I11" s="1"/>
  <c r="J11" s="1"/>
  <c r="K11" s="1"/>
  <c r="L11" s="1"/>
  <c r="C10"/>
  <c r="E10"/>
  <c r="F10" s="1"/>
  <c r="G10" s="1"/>
  <c r="H10" s="1"/>
  <c r="I10" s="1"/>
  <c r="J10" s="1"/>
  <c r="K10" s="1"/>
  <c r="L10" s="1"/>
  <c r="G8"/>
  <c r="H8" s="1"/>
  <c r="I8" s="1"/>
  <c r="J8" s="1"/>
  <c r="K8" s="1"/>
  <c r="L8" s="1"/>
  <c r="F8"/>
  <c r="F152" i="4" l="1"/>
  <c r="F58"/>
  <c r="G151" i="3"/>
  <c r="G180" i="4"/>
  <c r="G86"/>
  <c r="H179" i="3"/>
  <c r="F173" i="4"/>
  <c r="F79"/>
  <c r="G172" i="3"/>
  <c r="F182" i="4"/>
  <c r="F88"/>
  <c r="G181" i="3"/>
  <c r="B152" i="4"/>
  <c r="B58"/>
  <c r="B183"/>
  <c r="B89"/>
  <c r="C183"/>
  <c r="C89"/>
  <c r="D182"/>
  <c r="D88"/>
  <c r="D152"/>
  <c r="D58"/>
  <c r="E163"/>
  <c r="E69"/>
  <c r="D173"/>
  <c r="D79"/>
  <c r="E181"/>
  <c r="E87"/>
  <c r="F184"/>
  <c r="F90"/>
  <c r="B180"/>
  <c r="B86"/>
  <c r="C180"/>
  <c r="C86"/>
  <c r="D179"/>
  <c r="D85"/>
  <c r="E178"/>
  <c r="E84"/>
  <c r="C173"/>
  <c r="C79"/>
  <c r="B181"/>
  <c r="B87"/>
  <c r="C181"/>
  <c r="C87"/>
  <c r="D184"/>
  <c r="D90"/>
  <c r="D180"/>
  <c r="D86"/>
  <c r="C163"/>
  <c r="C69"/>
  <c r="E183"/>
  <c r="E89"/>
  <c r="E179"/>
  <c r="E85"/>
  <c r="F180" i="3"/>
  <c r="F177"/>
  <c r="C152" i="4"/>
  <c r="C58"/>
  <c r="B179"/>
  <c r="B85"/>
  <c r="C179"/>
  <c r="C85"/>
  <c r="D178"/>
  <c r="D84"/>
  <c r="F180"/>
  <c r="F86"/>
  <c r="B184"/>
  <c r="B90"/>
  <c r="C184"/>
  <c r="C90"/>
  <c r="D183"/>
  <c r="D89"/>
  <c r="D163"/>
  <c r="D69"/>
  <c r="E182"/>
  <c r="E88"/>
  <c r="B173"/>
  <c r="B79"/>
  <c r="B182"/>
  <c r="B88"/>
  <c r="B178"/>
  <c r="B84"/>
  <c r="C182"/>
  <c r="C88"/>
  <c r="C178"/>
  <c r="C84"/>
  <c r="D181"/>
  <c r="D87"/>
  <c r="E152"/>
  <c r="E58"/>
  <c r="B163"/>
  <c r="B69"/>
  <c r="E173"/>
  <c r="E79"/>
  <c r="E184"/>
  <c r="E90"/>
  <c r="E180"/>
  <c r="E86"/>
  <c r="G183" i="3"/>
  <c r="F162"/>
  <c r="F182"/>
  <c r="F178"/>
  <c r="B154" i="4"/>
  <c r="B60"/>
  <c r="B153"/>
  <c r="B59"/>
  <c r="C154"/>
  <c r="C60"/>
  <c r="C153"/>
  <c r="C59"/>
  <c r="E153" i="3"/>
  <c r="D154" i="4"/>
  <c r="D60"/>
  <c r="E153"/>
  <c r="E59"/>
  <c r="F152" i="3"/>
  <c r="D153" i="4"/>
  <c r="D59"/>
  <c r="C98" i="3"/>
  <c r="C122"/>
  <c r="C123"/>
  <c r="C124"/>
  <c r="C126"/>
  <c r="B173" s="1"/>
  <c r="C127"/>
  <c r="C174" s="1"/>
  <c r="C128"/>
  <c r="C129"/>
  <c r="C111"/>
  <c r="C112"/>
  <c r="C113"/>
  <c r="C114"/>
  <c r="C116"/>
  <c r="B163" s="1"/>
  <c r="C117"/>
  <c r="C118"/>
  <c r="C119"/>
  <c r="C120"/>
  <c r="C99"/>
  <c r="C100"/>
  <c r="C101"/>
  <c r="C102"/>
  <c r="C103"/>
  <c r="E150" s="1"/>
  <c r="C107"/>
  <c r="E154" s="1"/>
  <c r="C108"/>
  <c r="C109"/>
  <c r="C110"/>
  <c r="C75"/>
  <c r="C121" s="1"/>
  <c r="E23"/>
  <c r="C130" i="4"/>
  <c r="C129"/>
  <c r="C119"/>
  <c r="C110"/>
  <c r="C106"/>
  <c r="C34"/>
  <c r="C33"/>
  <c r="C23"/>
  <c r="C14"/>
  <c r="C10"/>
  <c r="A70"/>
  <c r="A119" s="1"/>
  <c r="A164" s="1"/>
  <c r="A107" i="3"/>
  <c r="A154" s="1"/>
  <c r="A14" i="4" s="1"/>
  <c r="A61" s="1"/>
  <c r="A110" s="1"/>
  <c r="A155" s="1"/>
  <c r="A103" i="3"/>
  <c r="A150" s="1"/>
  <c r="A10" i="4" s="1"/>
  <c r="A57" s="1"/>
  <c r="A106" s="1"/>
  <c r="A151" s="1"/>
  <c r="B81" i="3"/>
  <c r="A81"/>
  <c r="A127" s="1"/>
  <c r="A174" s="1"/>
  <c r="A34" i="4" s="1"/>
  <c r="A81" s="1"/>
  <c r="A130" s="1"/>
  <c r="A175" s="1"/>
  <c r="A80" i="3"/>
  <c r="A126" s="1"/>
  <c r="A173" s="1"/>
  <c r="A33" i="4" s="1"/>
  <c r="A80" s="1"/>
  <c r="A129" s="1"/>
  <c r="A174" s="1"/>
  <c r="A70" i="3"/>
  <c r="A116" s="1"/>
  <c r="A163" s="1"/>
  <c r="A61"/>
  <c r="A57"/>
  <c r="D33"/>
  <c r="F34"/>
  <c r="G34" s="1"/>
  <c r="H34" s="1"/>
  <c r="I34" s="1"/>
  <c r="J34" s="1"/>
  <c r="K34" s="1"/>
  <c r="L34" s="1"/>
  <c r="F33"/>
  <c r="G33" s="1"/>
  <c r="H33" s="1"/>
  <c r="I33" s="1"/>
  <c r="J33" s="1"/>
  <c r="K33" s="1"/>
  <c r="L33" s="1"/>
  <c r="C132" i="4"/>
  <c r="C36"/>
  <c r="D176" i="3"/>
  <c r="E35"/>
  <c r="A83"/>
  <c r="A129" s="1"/>
  <c r="A176" s="1"/>
  <c r="A36" i="4" s="1"/>
  <c r="A83" s="1"/>
  <c r="A132" s="1"/>
  <c r="A177" s="1"/>
  <c r="B36" i="9"/>
  <c r="B174" i="4" l="1"/>
  <c r="B80"/>
  <c r="F183"/>
  <c r="F89"/>
  <c r="G182" i="3"/>
  <c r="G173" i="4"/>
  <c r="G79"/>
  <c r="H172" i="3"/>
  <c r="F154"/>
  <c r="E155" i="4"/>
  <c r="E61"/>
  <c r="G184"/>
  <c r="G90"/>
  <c r="H183" i="3"/>
  <c r="F181" i="4"/>
  <c r="F87"/>
  <c r="G180" i="3"/>
  <c r="G152" i="4"/>
  <c r="G58"/>
  <c r="H151" i="3"/>
  <c r="D177" i="4"/>
  <c r="D83"/>
  <c r="B164"/>
  <c r="B70"/>
  <c r="C175"/>
  <c r="C81"/>
  <c r="F179"/>
  <c r="F85"/>
  <c r="G178" i="3"/>
  <c r="H180" i="4"/>
  <c r="H86"/>
  <c r="I179" i="3"/>
  <c r="F163" i="4"/>
  <c r="F69"/>
  <c r="G162" i="3"/>
  <c r="F178" i="4"/>
  <c r="F84"/>
  <c r="G177" i="3"/>
  <c r="G182" i="4"/>
  <c r="G88"/>
  <c r="H181" i="3"/>
  <c r="E154" i="4"/>
  <c r="E60"/>
  <c r="F153" i="3"/>
  <c r="F153" i="4"/>
  <c r="F59"/>
  <c r="G152" i="3"/>
  <c r="F150"/>
  <c r="E151" i="4"/>
  <c r="E57"/>
  <c r="C150" i="3"/>
  <c r="D173"/>
  <c r="C154"/>
  <c r="F23"/>
  <c r="E163" s="1"/>
  <c r="D163"/>
  <c r="F59" i="2"/>
  <c r="G59" s="1"/>
  <c r="H59" s="1"/>
  <c r="I59" s="1"/>
  <c r="J59" s="1"/>
  <c r="K59" s="1"/>
  <c r="L59" s="1"/>
  <c r="M59" s="1"/>
  <c r="D174" i="3"/>
  <c r="B174"/>
  <c r="C163"/>
  <c r="B150"/>
  <c r="D150"/>
  <c r="B154"/>
  <c r="D154"/>
  <c r="E173"/>
  <c r="C173"/>
  <c r="E174"/>
  <c r="E176"/>
  <c r="C176"/>
  <c r="B176"/>
  <c r="L9" i="8"/>
  <c r="B5"/>
  <c r="B7" s="1"/>
  <c r="M7" i="6"/>
  <c r="C7"/>
  <c r="D7"/>
  <c r="E7"/>
  <c r="F7"/>
  <c r="G7"/>
  <c r="H7"/>
  <c r="I7"/>
  <c r="J7"/>
  <c r="K7"/>
  <c r="L7"/>
  <c r="B7"/>
  <c r="E28" i="5"/>
  <c r="F28"/>
  <c r="G28"/>
  <c r="H28"/>
  <c r="I28"/>
  <c r="J28"/>
  <c r="K28"/>
  <c r="L28"/>
  <c r="C24"/>
  <c r="B10"/>
  <c r="B11" i="8"/>
  <c r="D11" s="1"/>
  <c r="E11" s="1"/>
  <c r="F11" s="1"/>
  <c r="G11" s="1"/>
  <c r="H11" s="1"/>
  <c r="I11" s="1"/>
  <c r="J11" s="1"/>
  <c r="K11" s="1"/>
  <c r="L11" s="1"/>
  <c r="C9"/>
  <c r="D9"/>
  <c r="E9"/>
  <c r="F9"/>
  <c r="G9"/>
  <c r="H9"/>
  <c r="I9"/>
  <c r="J9"/>
  <c r="K9"/>
  <c r="B9"/>
  <c r="C102" i="4"/>
  <c r="C103"/>
  <c r="C104"/>
  <c r="C105"/>
  <c r="C111"/>
  <c r="C112"/>
  <c r="C113"/>
  <c r="C114"/>
  <c r="C115"/>
  <c r="C116"/>
  <c r="C117"/>
  <c r="C120"/>
  <c r="C121"/>
  <c r="C122"/>
  <c r="C123"/>
  <c r="C124"/>
  <c r="C125"/>
  <c r="C126"/>
  <c r="C127"/>
  <c r="C131"/>
  <c r="C101"/>
  <c r="C6"/>
  <c r="C7"/>
  <c r="C8"/>
  <c r="C9"/>
  <c r="C15"/>
  <c r="C16"/>
  <c r="C17"/>
  <c r="C18"/>
  <c r="C19"/>
  <c r="C20"/>
  <c r="C21"/>
  <c r="C24"/>
  <c r="C25"/>
  <c r="C26"/>
  <c r="C27"/>
  <c r="C28"/>
  <c r="C29"/>
  <c r="C30"/>
  <c r="C31"/>
  <c r="C35"/>
  <c r="C45"/>
  <c r="D45" s="1"/>
  <c r="C5"/>
  <c r="E45" l="1"/>
  <c r="F45" s="1"/>
  <c r="G45" s="1"/>
  <c r="H45" s="1"/>
  <c r="I45" s="1"/>
  <c r="J45" s="1"/>
  <c r="K45" s="1"/>
  <c r="L45" s="1"/>
  <c r="M45" s="1"/>
  <c r="C174"/>
  <c r="C80"/>
  <c r="D175"/>
  <c r="D81"/>
  <c r="H182"/>
  <c r="H88"/>
  <c r="I181" i="3"/>
  <c r="G179" i="4"/>
  <c r="G85"/>
  <c r="H178" i="3"/>
  <c r="G183" i="4"/>
  <c r="G89"/>
  <c r="H182" i="3"/>
  <c r="E175" i="4"/>
  <c r="E81"/>
  <c r="E164"/>
  <c r="E70"/>
  <c r="G178"/>
  <c r="G84"/>
  <c r="H177" i="3"/>
  <c r="H184" i="4"/>
  <c r="H90"/>
  <c r="I183" i="3"/>
  <c r="E177" i="4"/>
  <c r="E83"/>
  <c r="D155"/>
  <c r="D61"/>
  <c r="C164"/>
  <c r="C70"/>
  <c r="D164"/>
  <c r="D70"/>
  <c r="G163"/>
  <c r="G69"/>
  <c r="H162" i="3"/>
  <c r="B177" i="4"/>
  <c r="B83"/>
  <c r="C155"/>
  <c r="C61"/>
  <c r="G181"/>
  <c r="G87"/>
  <c r="H180" i="3"/>
  <c r="G154"/>
  <c r="F155" i="4"/>
  <c r="F61"/>
  <c r="B155"/>
  <c r="B61"/>
  <c r="B175"/>
  <c r="B81"/>
  <c r="C177"/>
  <c r="C83"/>
  <c r="E174"/>
  <c r="E80"/>
  <c r="D174"/>
  <c r="D80"/>
  <c r="I180"/>
  <c r="I86"/>
  <c r="J179" i="3"/>
  <c r="H152" i="4"/>
  <c r="H58"/>
  <c r="I151" i="3"/>
  <c r="H173" i="4"/>
  <c r="H79"/>
  <c r="I172" i="3"/>
  <c r="F154" i="4"/>
  <c r="F60"/>
  <c r="G153" i="3"/>
  <c r="G153" i="4"/>
  <c r="G59"/>
  <c r="H152" i="3"/>
  <c r="C151" i="4"/>
  <c r="C57"/>
  <c r="B151"/>
  <c r="B57"/>
  <c r="G150" i="3"/>
  <c r="F151" i="4"/>
  <c r="F57"/>
  <c r="D151"/>
  <c r="D57"/>
  <c r="D6" i="8"/>
  <c r="E6" s="1"/>
  <c r="F6" s="1"/>
  <c r="G6" s="1"/>
  <c r="H6" s="1"/>
  <c r="I6" s="1"/>
  <c r="J6" s="1"/>
  <c r="K6" s="1"/>
  <c r="L6" s="1"/>
  <c r="C6"/>
  <c r="G23" i="3"/>
  <c r="H23" s="1"/>
  <c r="I23" s="1"/>
  <c r="J23" s="1"/>
  <c r="K23" s="1"/>
  <c r="L23" s="1"/>
  <c r="F163"/>
  <c r="F173"/>
  <c r="F174"/>
  <c r="F176"/>
  <c r="D10" i="8"/>
  <c r="D4" s="1"/>
  <c r="J180" i="4" l="1"/>
  <c r="J86"/>
  <c r="K179" i="3"/>
  <c r="H181" i="4"/>
  <c r="H87"/>
  <c r="I180" i="3"/>
  <c r="H183" i="4"/>
  <c r="H89"/>
  <c r="I182" i="3"/>
  <c r="G163"/>
  <c r="F164" i="4"/>
  <c r="F70"/>
  <c r="H179"/>
  <c r="H85"/>
  <c r="I178" i="3"/>
  <c r="G173"/>
  <c r="F174" i="4"/>
  <c r="F80"/>
  <c r="I173"/>
  <c r="I79"/>
  <c r="J172" i="3"/>
  <c r="I184" i="4"/>
  <c r="I90"/>
  <c r="J183" i="3"/>
  <c r="I182" i="4"/>
  <c r="I88"/>
  <c r="J181" i="3"/>
  <c r="G176"/>
  <c r="F177" i="4"/>
  <c r="F83"/>
  <c r="H154" i="3"/>
  <c r="G155" i="4"/>
  <c r="G61"/>
  <c r="H163"/>
  <c r="H69"/>
  <c r="I162" i="3"/>
  <c r="G174"/>
  <c r="F175" i="4"/>
  <c r="F81"/>
  <c r="I152"/>
  <c r="I58"/>
  <c r="J151" i="3"/>
  <c r="H178" i="4"/>
  <c r="H84"/>
  <c r="I177" i="3"/>
  <c r="G154" i="4"/>
  <c r="G60"/>
  <c r="H153" i="3"/>
  <c r="H153" i="4"/>
  <c r="H59"/>
  <c r="I152" i="3"/>
  <c r="H150"/>
  <c r="G151" i="4"/>
  <c r="G57"/>
  <c r="E10" i="8"/>
  <c r="I163" i="4" l="1"/>
  <c r="I69"/>
  <c r="J162" i="3"/>
  <c r="I183" i="4"/>
  <c r="I89"/>
  <c r="J182" i="3"/>
  <c r="I178" i="4"/>
  <c r="I84"/>
  <c r="J177" i="3"/>
  <c r="H174"/>
  <c r="G175" i="4"/>
  <c r="G81"/>
  <c r="H163" i="3"/>
  <c r="G164" i="4"/>
  <c r="G70"/>
  <c r="I181"/>
  <c r="I87"/>
  <c r="J180" i="3"/>
  <c r="J152" i="4"/>
  <c r="J58"/>
  <c r="K151" i="3"/>
  <c r="J182" i="4"/>
  <c r="J88"/>
  <c r="K181" i="3"/>
  <c r="I179" i="4"/>
  <c r="I85"/>
  <c r="J178" i="3"/>
  <c r="K180" i="4"/>
  <c r="K86"/>
  <c r="L179" i="3"/>
  <c r="H176"/>
  <c r="G177" i="4"/>
  <c r="G83"/>
  <c r="J173"/>
  <c r="J79"/>
  <c r="K172" i="3"/>
  <c r="I154"/>
  <c r="H155" i="4"/>
  <c r="H61"/>
  <c r="J184"/>
  <c r="J90"/>
  <c r="K183" i="3"/>
  <c r="H173"/>
  <c r="G174" i="4"/>
  <c r="G80"/>
  <c r="H154"/>
  <c r="H60"/>
  <c r="I153" i="3"/>
  <c r="I153" i="4"/>
  <c r="I59"/>
  <c r="J152" i="3"/>
  <c r="I150"/>
  <c r="H151" i="4"/>
  <c r="H57"/>
  <c r="F10" i="8"/>
  <c r="E4"/>
  <c r="K152" i="4" l="1"/>
  <c r="K58"/>
  <c r="L151" i="3"/>
  <c r="I163"/>
  <c r="H164" i="4"/>
  <c r="H70"/>
  <c r="L180"/>
  <c r="L86"/>
  <c r="I174" i="3"/>
  <c r="H175" i="4"/>
  <c r="H81"/>
  <c r="J183"/>
  <c r="J89"/>
  <c r="K182" i="3"/>
  <c r="I173"/>
  <c r="H174" i="4"/>
  <c r="H80"/>
  <c r="I176" i="3"/>
  <c r="H177" i="4"/>
  <c r="H83"/>
  <c r="J179"/>
  <c r="J85"/>
  <c r="K178" i="3"/>
  <c r="J163" i="4"/>
  <c r="J69"/>
  <c r="K162" i="3"/>
  <c r="J154"/>
  <c r="I155" i="4"/>
  <c r="I61"/>
  <c r="J178"/>
  <c r="J84"/>
  <c r="K177" i="3"/>
  <c r="K184" i="4"/>
  <c r="K90"/>
  <c r="L183" i="3"/>
  <c r="J181" i="4"/>
  <c r="J87"/>
  <c r="K180" i="3"/>
  <c r="K173" i="4"/>
  <c r="K79"/>
  <c r="L172" i="3"/>
  <c r="K182" i="4"/>
  <c r="K88"/>
  <c r="L181" i="3"/>
  <c r="I154" i="4"/>
  <c r="I60"/>
  <c r="J153" i="3"/>
  <c r="J153" i="4"/>
  <c r="J59"/>
  <c r="K152" i="3"/>
  <c r="J150"/>
  <c r="I151" i="4"/>
  <c r="I57"/>
  <c r="G10" i="8"/>
  <c r="F4"/>
  <c r="L173" i="4" l="1"/>
  <c r="L79"/>
  <c r="J174" i="3"/>
  <c r="I175" i="4"/>
  <c r="I81"/>
  <c r="K181"/>
  <c r="K87"/>
  <c r="L180" i="3"/>
  <c r="K163" i="4"/>
  <c r="K69"/>
  <c r="L162" i="3"/>
  <c r="J176"/>
  <c r="I177" i="4"/>
  <c r="I83"/>
  <c r="K183"/>
  <c r="K89"/>
  <c r="L182" i="3"/>
  <c r="L184" i="4"/>
  <c r="L90"/>
  <c r="K154" i="3"/>
  <c r="J155" i="4"/>
  <c r="J61"/>
  <c r="K179"/>
  <c r="K85"/>
  <c r="L178" i="3"/>
  <c r="J173"/>
  <c r="I174" i="4"/>
  <c r="I80"/>
  <c r="L152"/>
  <c r="L58"/>
  <c r="L182"/>
  <c r="L88"/>
  <c r="K178"/>
  <c r="K84"/>
  <c r="L177" i="3"/>
  <c r="J163"/>
  <c r="I164" i="4"/>
  <c r="I70"/>
  <c r="J154"/>
  <c r="J60"/>
  <c r="K153" i="3"/>
  <c r="K153" i="4"/>
  <c r="K59"/>
  <c r="L152" i="3"/>
  <c r="K150"/>
  <c r="J151" i="4"/>
  <c r="J57"/>
  <c r="H10" i="8"/>
  <c r="G4"/>
  <c r="L179" i="4" l="1"/>
  <c r="L85"/>
  <c r="L183"/>
  <c r="L89"/>
  <c r="K173" i="3"/>
  <c r="J174" i="4"/>
  <c r="J80"/>
  <c r="L178"/>
  <c r="L84"/>
  <c r="L163"/>
  <c r="L69"/>
  <c r="K174" i="3"/>
  <c r="J175" i="4"/>
  <c r="J81"/>
  <c r="K163" i="3"/>
  <c r="J164" i="4"/>
  <c r="J70"/>
  <c r="L154" i="3"/>
  <c r="K155" i="4"/>
  <c r="K61"/>
  <c r="K176" i="3"/>
  <c r="J177" i="4"/>
  <c r="J83"/>
  <c r="L181"/>
  <c r="L87"/>
  <c r="K154"/>
  <c r="K60"/>
  <c r="L153" i="3"/>
  <c r="L153" i="4"/>
  <c r="L59"/>
  <c r="L150" i="3"/>
  <c r="K151" i="4"/>
  <c r="K57"/>
  <c r="I10" i="8"/>
  <c r="H4"/>
  <c r="L176" i="3" l="1"/>
  <c r="K177" i="4"/>
  <c r="K83"/>
  <c r="L173" i="3"/>
  <c r="K174" i="4"/>
  <c r="K80"/>
  <c r="L155"/>
  <c r="L61"/>
  <c r="L163" i="3"/>
  <c r="K164" i="4"/>
  <c r="K70"/>
  <c r="L174" i="3"/>
  <c r="K175" i="4"/>
  <c r="K81"/>
  <c r="L154"/>
  <c r="L60"/>
  <c r="L151"/>
  <c r="L57"/>
  <c r="J10" i="8"/>
  <c r="I4"/>
  <c r="L177" i="4" l="1"/>
  <c r="L83"/>
  <c r="L164"/>
  <c r="L70"/>
  <c r="L175"/>
  <c r="L81"/>
  <c r="L174"/>
  <c r="L80"/>
  <c r="K10" i="8"/>
  <c r="J4"/>
  <c r="K4" l="1"/>
  <c r="L10"/>
  <c r="L4" s="1"/>
  <c r="C61" i="2"/>
  <c r="C32" i="5" s="1"/>
  <c r="B61" i="2"/>
  <c r="B63"/>
  <c r="C155" i="3"/>
  <c r="D165"/>
  <c r="D166"/>
  <c r="D167"/>
  <c r="D170"/>
  <c r="D171"/>
  <c r="C148"/>
  <c r="D156"/>
  <c r="C157"/>
  <c r="B158"/>
  <c r="D160"/>
  <c r="B73"/>
  <c r="B74" s="1"/>
  <c r="B75" s="1"/>
  <c r="B67"/>
  <c r="B65"/>
  <c r="B64"/>
  <c r="F31"/>
  <c r="G31" s="1"/>
  <c r="H31" s="1"/>
  <c r="I31" s="1"/>
  <c r="J31" s="1"/>
  <c r="K31" s="1"/>
  <c r="L31" s="1"/>
  <c r="F30"/>
  <c r="G30" s="1"/>
  <c r="H30" s="1"/>
  <c r="I30" s="1"/>
  <c r="J30" s="1"/>
  <c r="K30" s="1"/>
  <c r="L30" s="1"/>
  <c r="D30"/>
  <c r="D28"/>
  <c r="F28"/>
  <c r="G28" s="1"/>
  <c r="H28" s="1"/>
  <c r="I28" s="1"/>
  <c r="J28" s="1"/>
  <c r="K28" s="1"/>
  <c r="L28" s="1"/>
  <c r="F26"/>
  <c r="G26" s="1"/>
  <c r="H26" s="1"/>
  <c r="I26" s="1"/>
  <c r="J26" s="1"/>
  <c r="K26" s="1"/>
  <c r="L26" s="1"/>
  <c r="F27"/>
  <c r="G27" s="1"/>
  <c r="H27" s="1"/>
  <c r="I27" s="1"/>
  <c r="J27" s="1"/>
  <c r="K27" s="1"/>
  <c r="L27" s="1"/>
  <c r="F25"/>
  <c r="G25" s="1"/>
  <c r="H25" s="1"/>
  <c r="I25" s="1"/>
  <c r="J25" s="1"/>
  <c r="K25" s="1"/>
  <c r="L25" s="1"/>
  <c r="D26"/>
  <c r="D27"/>
  <c r="D25"/>
  <c r="D29"/>
  <c r="F29"/>
  <c r="G29" s="1"/>
  <c r="H29" s="1"/>
  <c r="I29" s="1"/>
  <c r="J29" s="1"/>
  <c r="K29" s="1"/>
  <c r="L29" s="1"/>
  <c r="F35"/>
  <c r="G35" s="1"/>
  <c r="H35" s="1"/>
  <c r="I35" s="1"/>
  <c r="J35" s="1"/>
  <c r="K35" s="1"/>
  <c r="L35" s="1"/>
  <c r="C35"/>
  <c r="E24"/>
  <c r="F24" s="1"/>
  <c r="G24" s="1"/>
  <c r="H24" s="1"/>
  <c r="I24" s="1"/>
  <c r="J24" s="1"/>
  <c r="K24" s="1"/>
  <c r="L24" s="1"/>
  <c r="C24"/>
  <c r="E21"/>
  <c r="F21" s="1"/>
  <c r="G21" s="1"/>
  <c r="H21" s="1"/>
  <c r="I21" s="1"/>
  <c r="J21" s="1"/>
  <c r="K21" s="1"/>
  <c r="L21" s="1"/>
  <c r="C21"/>
  <c r="F20"/>
  <c r="G20" s="1"/>
  <c r="H20" s="1"/>
  <c r="I20" s="1"/>
  <c r="J20" s="1"/>
  <c r="K20" s="1"/>
  <c r="L20" s="1"/>
  <c r="F19"/>
  <c r="G19" s="1"/>
  <c r="H19" s="1"/>
  <c r="I19" s="1"/>
  <c r="J19" s="1"/>
  <c r="K19" s="1"/>
  <c r="L19" s="1"/>
  <c r="F16"/>
  <c r="G16" s="1"/>
  <c r="H16" s="1"/>
  <c r="I16" s="1"/>
  <c r="J16" s="1"/>
  <c r="K16" s="1"/>
  <c r="L16" s="1"/>
  <c r="F17"/>
  <c r="G17" s="1"/>
  <c r="H17" s="1"/>
  <c r="I17" s="1"/>
  <c r="J17" s="1"/>
  <c r="K17" s="1"/>
  <c r="L17" s="1"/>
  <c r="F18"/>
  <c r="G18" s="1"/>
  <c r="H18" s="1"/>
  <c r="I18" s="1"/>
  <c r="J18" s="1"/>
  <c r="K18" s="1"/>
  <c r="L18" s="1"/>
  <c r="F15"/>
  <c r="G15" s="1"/>
  <c r="H15" s="1"/>
  <c r="I15" s="1"/>
  <c r="J15" s="1"/>
  <c r="K15" s="1"/>
  <c r="L15" s="1"/>
  <c r="B18"/>
  <c r="D9"/>
  <c r="C149" s="1"/>
  <c r="F9"/>
  <c r="G9" s="1"/>
  <c r="H9" s="1"/>
  <c r="I9" s="1"/>
  <c r="J9" s="1"/>
  <c r="K9" s="1"/>
  <c r="L9" s="1"/>
  <c r="B4"/>
  <c r="E6"/>
  <c r="F6" s="1"/>
  <c r="G6" s="1"/>
  <c r="H6" s="1"/>
  <c r="I6" s="1"/>
  <c r="J6" s="1"/>
  <c r="K6" s="1"/>
  <c r="L6" s="1"/>
  <c r="E7"/>
  <c r="E5"/>
  <c r="F5" s="1"/>
  <c r="G5" s="1"/>
  <c r="H5" s="1"/>
  <c r="I5" s="1"/>
  <c r="J5" s="1"/>
  <c r="K5" s="1"/>
  <c r="L5" s="1"/>
  <c r="C6"/>
  <c r="C7"/>
  <c r="C5"/>
  <c r="D168" i="4" l="1"/>
  <c r="D74"/>
  <c r="C158"/>
  <c r="C64"/>
  <c r="C156"/>
  <c r="C62"/>
  <c r="C150"/>
  <c r="C56"/>
  <c r="B159"/>
  <c r="B65"/>
  <c r="D172"/>
  <c r="D78"/>
  <c r="D166"/>
  <c r="D72"/>
  <c r="D157"/>
  <c r="D63"/>
  <c r="D171"/>
  <c r="D77"/>
  <c r="D161"/>
  <c r="D67"/>
  <c r="C149"/>
  <c r="C55"/>
  <c r="D167"/>
  <c r="D73"/>
  <c r="F7" i="3"/>
  <c r="D147"/>
  <c r="E168"/>
  <c r="D27" i="5"/>
  <c r="D28" s="1"/>
  <c r="D30"/>
  <c r="C63" i="2"/>
  <c r="B6" i="6"/>
  <c r="B30" i="5"/>
  <c r="B33" s="1"/>
  <c r="B27"/>
  <c r="B28" s="1"/>
  <c r="C30"/>
  <c r="C33" s="1"/>
  <c r="C27"/>
  <c r="C28" s="1"/>
  <c r="E175" i="3"/>
  <c r="B161"/>
  <c r="E146"/>
  <c r="B70"/>
  <c r="B80" s="1"/>
  <c r="B78"/>
  <c r="B82" s="1"/>
  <c r="B83" s="1"/>
  <c r="B71"/>
  <c r="E164"/>
  <c r="E149"/>
  <c r="C169"/>
  <c r="E145"/>
  <c r="E159"/>
  <c r="E155"/>
  <c r="D146"/>
  <c r="C146"/>
  <c r="C170"/>
  <c r="E170"/>
  <c r="B165"/>
  <c r="E165"/>
  <c r="B166"/>
  <c r="E166"/>
  <c r="E169"/>
  <c r="B171"/>
  <c r="C160"/>
  <c r="B167"/>
  <c r="C145"/>
  <c r="C156"/>
  <c r="C161"/>
  <c r="D161"/>
  <c r="E171"/>
  <c r="E156"/>
  <c r="B147"/>
  <c r="B145"/>
  <c r="B169"/>
  <c r="B146"/>
  <c r="C158"/>
  <c r="C166"/>
  <c r="D145"/>
  <c r="E167"/>
  <c r="E160"/>
  <c r="B160"/>
  <c r="B170"/>
  <c r="B156"/>
  <c r="C159"/>
  <c r="C167"/>
  <c r="C171"/>
  <c r="E161"/>
  <c r="D157"/>
  <c r="D148"/>
  <c r="D175"/>
  <c r="D168"/>
  <c r="B157"/>
  <c r="B148"/>
  <c r="D158"/>
  <c r="D149"/>
  <c r="D169"/>
  <c r="E157"/>
  <c r="E148"/>
  <c r="B149"/>
  <c r="C175"/>
  <c r="D155"/>
  <c r="E158"/>
  <c r="C168"/>
  <c r="C164"/>
  <c r="D164"/>
  <c r="D159"/>
  <c r="B175"/>
  <c r="B168"/>
  <c r="B164"/>
  <c r="B159"/>
  <c r="B155"/>
  <c r="C165"/>
  <c r="B169" i="4" l="1"/>
  <c r="B75"/>
  <c r="C176"/>
  <c r="C82"/>
  <c r="B149"/>
  <c r="B55"/>
  <c r="C168"/>
  <c r="C74"/>
  <c r="C167"/>
  <c r="C73"/>
  <c r="D162"/>
  <c r="D68"/>
  <c r="F166" i="3"/>
  <c r="E167" i="4"/>
  <c r="E73"/>
  <c r="F155" i="3"/>
  <c r="E156" i="4"/>
  <c r="E62"/>
  <c r="B162"/>
  <c r="B68"/>
  <c r="B165"/>
  <c r="B71"/>
  <c r="D156"/>
  <c r="D62"/>
  <c r="D159"/>
  <c r="D65"/>
  <c r="C172"/>
  <c r="C78"/>
  <c r="B170"/>
  <c r="B76"/>
  <c r="C146"/>
  <c r="C52"/>
  <c r="B166"/>
  <c r="B72"/>
  <c r="F164" i="3"/>
  <c r="E165" i="4"/>
  <c r="E71"/>
  <c r="B160"/>
  <c r="B66"/>
  <c r="D160"/>
  <c r="D66"/>
  <c r="E159"/>
  <c r="E65"/>
  <c r="F148" i="3"/>
  <c r="E149" i="4"/>
  <c r="E55"/>
  <c r="D150"/>
  <c r="D56"/>
  <c r="D169"/>
  <c r="D75"/>
  <c r="E162"/>
  <c r="E68"/>
  <c r="B157"/>
  <c r="B63"/>
  <c r="E168"/>
  <c r="E74"/>
  <c r="B147"/>
  <c r="B53"/>
  <c r="F156" i="3"/>
  <c r="E157" i="4"/>
  <c r="E63"/>
  <c r="C157"/>
  <c r="C63"/>
  <c r="B172"/>
  <c r="B78"/>
  <c r="F165" i="3"/>
  <c r="E166" i="4"/>
  <c r="E72"/>
  <c r="C147"/>
  <c r="C53"/>
  <c r="F145" i="3"/>
  <c r="E146" i="4"/>
  <c r="E52"/>
  <c r="F168" i="3"/>
  <c r="E169" i="4"/>
  <c r="E75"/>
  <c r="C166"/>
  <c r="C72"/>
  <c r="C165"/>
  <c r="C71"/>
  <c r="D170"/>
  <c r="D76"/>
  <c r="D149"/>
  <c r="D55"/>
  <c r="B161"/>
  <c r="B67"/>
  <c r="B146"/>
  <c r="B52"/>
  <c r="B168"/>
  <c r="B74"/>
  <c r="F170" i="3"/>
  <c r="E171" i="4"/>
  <c r="E77"/>
  <c r="C170"/>
  <c r="C76"/>
  <c r="D165"/>
  <c r="D71"/>
  <c r="F157" i="3"/>
  <c r="E158" i="4"/>
  <c r="E64"/>
  <c r="D176"/>
  <c r="D82"/>
  <c r="B171"/>
  <c r="B77"/>
  <c r="D146"/>
  <c r="D52"/>
  <c r="F171" i="3"/>
  <c r="E172" i="4"/>
  <c r="E78"/>
  <c r="F169" i="3"/>
  <c r="E170" i="4"/>
  <c r="E76"/>
  <c r="D147"/>
  <c r="D53"/>
  <c r="F146" i="3"/>
  <c r="E147" i="4"/>
  <c r="E53"/>
  <c r="B156"/>
  <c r="B62"/>
  <c r="B176"/>
  <c r="B82"/>
  <c r="C169"/>
  <c r="C75"/>
  <c r="B150"/>
  <c r="B56"/>
  <c r="B158"/>
  <c r="B64"/>
  <c r="D158"/>
  <c r="D64"/>
  <c r="C160"/>
  <c r="C66"/>
  <c r="F160" i="3"/>
  <c r="E161" i="4"/>
  <c r="E67"/>
  <c r="C159"/>
  <c r="C65"/>
  <c r="C162"/>
  <c r="C68"/>
  <c r="C161"/>
  <c r="C67"/>
  <c r="B167"/>
  <c r="B73"/>
  <c r="C171"/>
  <c r="C77"/>
  <c r="F159" i="3"/>
  <c r="E160" i="4"/>
  <c r="E66"/>
  <c r="E150"/>
  <c r="E56"/>
  <c r="E176"/>
  <c r="E82"/>
  <c r="G7" i="3"/>
  <c r="H7" s="1"/>
  <c r="I7" s="1"/>
  <c r="J7" s="1"/>
  <c r="K7" s="1"/>
  <c r="L7" s="1"/>
  <c r="E147"/>
  <c r="D148" i="4"/>
  <c r="D54"/>
  <c r="B148"/>
  <c r="B54"/>
  <c r="D63" i="2"/>
  <c r="E63" s="1"/>
  <c r="E60" s="1"/>
  <c r="F149" i="3"/>
  <c r="F175"/>
  <c r="C10" i="5"/>
  <c r="B34"/>
  <c r="B19" i="6"/>
  <c r="B20" s="1"/>
  <c r="B8"/>
  <c r="B9" s="1"/>
  <c r="F167" i="3"/>
  <c r="F158"/>
  <c r="F161"/>
  <c r="F147"/>
  <c r="D189" i="4" l="1"/>
  <c r="D8" i="5" s="1"/>
  <c r="E22" s="1"/>
  <c r="G159" i="3"/>
  <c r="F160" i="4"/>
  <c r="F66"/>
  <c r="G166" i="3"/>
  <c r="F167" i="4"/>
  <c r="F73"/>
  <c r="G157" i="3"/>
  <c r="F158" i="4"/>
  <c r="F64"/>
  <c r="G168" i="3"/>
  <c r="F169" i="4"/>
  <c r="F75"/>
  <c r="G165" i="3"/>
  <c r="F166" i="4"/>
  <c r="F72"/>
  <c r="G161" i="3"/>
  <c r="F162" i="4"/>
  <c r="F68"/>
  <c r="G175" i="3"/>
  <c r="F176" i="4"/>
  <c r="F82"/>
  <c r="G146" i="3"/>
  <c r="F147" i="4"/>
  <c r="F53"/>
  <c r="G171" i="3"/>
  <c r="F172" i="4"/>
  <c r="F78"/>
  <c r="G170" i="3"/>
  <c r="F171" i="4"/>
  <c r="F77"/>
  <c r="G145" i="3"/>
  <c r="F146" i="4"/>
  <c r="F52"/>
  <c r="G156" i="3"/>
  <c r="F157" i="4"/>
  <c r="F63"/>
  <c r="G164" i="3"/>
  <c r="F165" i="4"/>
  <c r="F71"/>
  <c r="C189"/>
  <c r="C8" i="5" s="1"/>
  <c r="D22" s="1"/>
  <c r="G167" i="3"/>
  <c r="F168" i="4"/>
  <c r="F74"/>
  <c r="G158" i="3"/>
  <c r="F159" i="4"/>
  <c r="F65"/>
  <c r="G149" i="3"/>
  <c r="F150" i="4"/>
  <c r="F56"/>
  <c r="G169" i="3"/>
  <c r="F170" i="4"/>
  <c r="F76"/>
  <c r="G160" i="3"/>
  <c r="F161" i="4"/>
  <c r="F67"/>
  <c r="G148" i="3"/>
  <c r="F149" i="4"/>
  <c r="F55"/>
  <c r="G155" i="3"/>
  <c r="F156" i="4"/>
  <c r="F62"/>
  <c r="B7" i="5"/>
  <c r="C23" s="1"/>
  <c r="C7"/>
  <c r="D23" s="1"/>
  <c r="E148" i="4"/>
  <c r="E189" s="1"/>
  <c r="E8" i="5" s="1"/>
  <c r="F22" s="1"/>
  <c r="E54" i="4"/>
  <c r="E7" i="5" s="1"/>
  <c r="E6"/>
  <c r="F21" s="1"/>
  <c r="F148" i="4"/>
  <c r="F54"/>
  <c r="F63" i="2"/>
  <c r="F60" s="1"/>
  <c r="E10" i="5" s="1"/>
  <c r="E61" i="2"/>
  <c r="E32" i="5" s="1"/>
  <c r="E33" s="1"/>
  <c r="D10"/>
  <c r="C6"/>
  <c r="D21" s="1"/>
  <c r="B6"/>
  <c r="C21" s="1"/>
  <c r="D6"/>
  <c r="C4" i="7" s="1"/>
  <c r="D61" i="2"/>
  <c r="D32" i="5" s="1"/>
  <c r="D33" s="1"/>
  <c r="B8"/>
  <c r="C22" s="1"/>
  <c r="D7"/>
  <c r="C5" i="7" s="1"/>
  <c r="G147" i="3"/>
  <c r="F6" i="5"/>
  <c r="H148" i="3" l="1"/>
  <c r="G149" i="4"/>
  <c r="G55"/>
  <c r="H158" i="3"/>
  <c r="G159" i="4"/>
  <c r="G65"/>
  <c r="H164" i="3"/>
  <c r="G165" i="4"/>
  <c r="G71"/>
  <c r="H160" i="3"/>
  <c r="G161" i="4"/>
  <c r="G67"/>
  <c r="H168" i="3"/>
  <c r="G169" i="4"/>
  <c r="G75"/>
  <c r="H169" i="3"/>
  <c r="G170" i="4"/>
  <c r="G76"/>
  <c r="H145" i="3"/>
  <c r="G146" i="4"/>
  <c r="G52"/>
  <c r="H175" i="3"/>
  <c r="G176" i="4"/>
  <c r="G82"/>
  <c r="H157" i="3"/>
  <c r="G158" i="4"/>
  <c r="G64"/>
  <c r="H171" i="3"/>
  <c r="G172" i="4"/>
  <c r="G78"/>
  <c r="H165" i="3"/>
  <c r="G166" i="4"/>
  <c r="G72"/>
  <c r="H159" i="3"/>
  <c r="G160" i="4"/>
  <c r="G66"/>
  <c r="H167" i="3"/>
  <c r="G168" i="4"/>
  <c r="G74"/>
  <c r="H156" i="3"/>
  <c r="G157" i="4"/>
  <c r="G63"/>
  <c r="H146" i="3"/>
  <c r="G147" i="4"/>
  <c r="G53"/>
  <c r="H155" i="3"/>
  <c r="G156" i="4"/>
  <c r="G62"/>
  <c r="H149" i="3"/>
  <c r="G150" i="4"/>
  <c r="G56"/>
  <c r="H170" i="3"/>
  <c r="G171" i="4"/>
  <c r="G77"/>
  <c r="H161" i="3"/>
  <c r="G162" i="4"/>
  <c r="G68"/>
  <c r="H166" i="3"/>
  <c r="G167" i="4"/>
  <c r="G73"/>
  <c r="F189"/>
  <c r="F8" i="5" s="1"/>
  <c r="G22" s="1"/>
  <c r="F7"/>
  <c r="G23" s="1"/>
  <c r="G148" i="4"/>
  <c r="G54"/>
  <c r="G63" i="2"/>
  <c r="G60" s="1"/>
  <c r="F61"/>
  <c r="F32" i="5" s="1"/>
  <c r="F33" s="1"/>
  <c r="E21"/>
  <c r="E23"/>
  <c r="C8" i="7"/>
  <c r="B9" i="5"/>
  <c r="B11" s="1"/>
  <c r="B13" s="1"/>
  <c r="C25"/>
  <c r="D9"/>
  <c r="D11" s="1"/>
  <c r="C9"/>
  <c r="C11" s="1"/>
  <c r="C6" i="7"/>
  <c r="C7" s="1"/>
  <c r="G6" i="5"/>
  <c r="H147" i="3"/>
  <c r="G21" i="5"/>
  <c r="F23"/>
  <c r="E9"/>
  <c r="E11" s="1"/>
  <c r="I149" i="3" l="1"/>
  <c r="H150" i="4"/>
  <c r="H56"/>
  <c r="I157" i="3"/>
  <c r="H158" i="4"/>
  <c r="H64"/>
  <c r="I168" i="3"/>
  <c r="H169" i="4"/>
  <c r="H75"/>
  <c r="I148" i="3"/>
  <c r="H149" i="4"/>
  <c r="H55"/>
  <c r="I155" i="3"/>
  <c r="H156" i="4"/>
  <c r="H62"/>
  <c r="I160" i="3"/>
  <c r="H161" i="4"/>
  <c r="H67"/>
  <c r="I161" i="3"/>
  <c r="H162" i="4"/>
  <c r="H68"/>
  <c r="I146" i="3"/>
  <c r="H147" i="4"/>
  <c r="H53"/>
  <c r="I165" i="3"/>
  <c r="H166" i="4"/>
  <c r="H72"/>
  <c r="I145" i="3"/>
  <c r="H146" i="4"/>
  <c r="H52"/>
  <c r="I164" i="3"/>
  <c r="H165" i="4"/>
  <c r="H71"/>
  <c r="G7" i="5"/>
  <c r="H23" s="1"/>
  <c r="I167" i="3"/>
  <c r="H168" i="4"/>
  <c r="H74"/>
  <c r="I166" i="3"/>
  <c r="H167" i="4"/>
  <c r="H73"/>
  <c r="I159" i="3"/>
  <c r="H160" i="4"/>
  <c r="H66"/>
  <c r="I175" i="3"/>
  <c r="H176" i="4"/>
  <c r="H82"/>
  <c r="I170" i="3"/>
  <c r="H171" i="4"/>
  <c r="H77"/>
  <c r="I156" i="3"/>
  <c r="H157" i="4"/>
  <c r="H63"/>
  <c r="I171" i="3"/>
  <c r="H172" i="4"/>
  <c r="H78"/>
  <c r="I169" i="3"/>
  <c r="H170" i="4"/>
  <c r="H76"/>
  <c r="I158" i="3"/>
  <c r="H159" i="4"/>
  <c r="H65"/>
  <c r="G189"/>
  <c r="G8" i="5" s="1"/>
  <c r="H22" s="1"/>
  <c r="C6" i="6"/>
  <c r="C19" s="1"/>
  <c r="C20" s="1"/>
  <c r="H148" i="4"/>
  <c r="H54"/>
  <c r="H63" i="2"/>
  <c r="H60" s="1"/>
  <c r="D12" i="5"/>
  <c r="E24" s="1"/>
  <c r="E25" s="1"/>
  <c r="E12"/>
  <c r="F24" s="1"/>
  <c r="F25" s="1"/>
  <c r="C12"/>
  <c r="D24" s="1"/>
  <c r="D25" s="1"/>
  <c r="D6" i="6" s="1"/>
  <c r="C9" i="7"/>
  <c r="C10" s="1"/>
  <c r="C11" s="1"/>
  <c r="C34" i="5"/>
  <c r="C35" s="1"/>
  <c r="H21"/>
  <c r="H6"/>
  <c r="I147" i="3"/>
  <c r="F9" i="5"/>
  <c r="F10"/>
  <c r="G61" i="2"/>
  <c r="G32" i="5" s="1"/>
  <c r="G33" s="1"/>
  <c r="J159" i="3" l="1"/>
  <c r="I160" i="4"/>
  <c r="I66"/>
  <c r="J155" i="3"/>
  <c r="I156" i="4"/>
  <c r="I62"/>
  <c r="J149" i="3"/>
  <c r="I150" i="4"/>
  <c r="I56"/>
  <c r="J156" i="3"/>
  <c r="I157" i="4"/>
  <c r="I63"/>
  <c r="J166" i="3"/>
  <c r="I167" i="4"/>
  <c r="I73"/>
  <c r="J146" i="3"/>
  <c r="I147" i="4"/>
  <c r="I53"/>
  <c r="J148" i="3"/>
  <c r="I149" i="4"/>
  <c r="I55"/>
  <c r="J158" i="3"/>
  <c r="I159" i="4"/>
  <c r="I65"/>
  <c r="J170" i="3"/>
  <c r="I171" i="4"/>
  <c r="I77"/>
  <c r="J167" i="3"/>
  <c r="I168" i="4"/>
  <c r="I74"/>
  <c r="J164" i="3"/>
  <c r="I165" i="4"/>
  <c r="I71"/>
  <c r="J161" i="3"/>
  <c r="I162" i="4"/>
  <c r="I68"/>
  <c r="J168" i="3"/>
  <c r="I169" i="4"/>
  <c r="I75"/>
  <c r="H189"/>
  <c r="H8" i="5" s="1"/>
  <c r="I22" s="1"/>
  <c r="J171" i="3"/>
  <c r="I172" i="4"/>
  <c r="I78"/>
  <c r="J165" i="3"/>
  <c r="I166" i="4"/>
  <c r="I72"/>
  <c r="J169" i="3"/>
  <c r="I170" i="4"/>
  <c r="I76"/>
  <c r="J175" i="3"/>
  <c r="I176" i="4"/>
  <c r="I82"/>
  <c r="J145" i="3"/>
  <c r="I146" i="4"/>
  <c r="I52"/>
  <c r="J160" i="3"/>
  <c r="I161" i="4"/>
  <c r="I67"/>
  <c r="J157" i="3"/>
  <c r="I158" i="4"/>
  <c r="I64"/>
  <c r="H7" i="5"/>
  <c r="I23" s="1"/>
  <c r="C8" i="6"/>
  <c r="C9" s="1"/>
  <c r="F6"/>
  <c r="F8" s="1"/>
  <c r="I148" i="4"/>
  <c r="I54"/>
  <c r="E6" i="6"/>
  <c r="E8" s="1"/>
  <c r="I63" i="2"/>
  <c r="I60" s="1"/>
  <c r="D13" i="5"/>
  <c r="D5" i="8"/>
  <c r="D7" s="1"/>
  <c r="C13" i="5"/>
  <c r="C5" i="8"/>
  <c r="C7" s="1"/>
  <c r="E13" i="5"/>
  <c r="E14" s="1"/>
  <c r="E5" i="8"/>
  <c r="E7" s="1"/>
  <c r="E34" i="5"/>
  <c r="D34"/>
  <c r="D35" s="1"/>
  <c r="F34"/>
  <c r="F11"/>
  <c r="F12" s="1"/>
  <c r="G9"/>
  <c r="J147" i="3"/>
  <c r="I6" i="5"/>
  <c r="D19" i="6"/>
  <c r="D20" s="1"/>
  <c r="D8"/>
  <c r="I21" i="5"/>
  <c r="G10"/>
  <c r="H61" i="2"/>
  <c r="H32" i="5" s="1"/>
  <c r="H33" s="1"/>
  <c r="I7" l="1"/>
  <c r="J23" s="1"/>
  <c r="K145" i="3"/>
  <c r="J146" i="4"/>
  <c r="J52"/>
  <c r="K168" i="3"/>
  <c r="J169" i="4"/>
  <c r="J75"/>
  <c r="K170" i="3"/>
  <c r="J171" i="4"/>
  <c r="J77"/>
  <c r="K175" i="3"/>
  <c r="J176" i="4"/>
  <c r="J82"/>
  <c r="K161" i="3"/>
  <c r="J162" i="4"/>
  <c r="J68"/>
  <c r="K158" i="3"/>
  <c r="J159" i="4"/>
  <c r="J65"/>
  <c r="K156" i="3"/>
  <c r="J157" i="4"/>
  <c r="J63"/>
  <c r="K157" i="3"/>
  <c r="J158" i="4"/>
  <c r="J64"/>
  <c r="K169" i="3"/>
  <c r="J170" i="4"/>
  <c r="J76"/>
  <c r="K164" i="3"/>
  <c r="J165" i="4"/>
  <c r="J71"/>
  <c r="K148" i="3"/>
  <c r="J149" i="4"/>
  <c r="J55"/>
  <c r="K149" i="3"/>
  <c r="J150" i="4"/>
  <c r="J56"/>
  <c r="K171" i="3"/>
  <c r="J172" i="4"/>
  <c r="J78"/>
  <c r="K166" i="3"/>
  <c r="J167" i="4"/>
  <c r="J73"/>
  <c r="K159" i="3"/>
  <c r="J160" i="4"/>
  <c r="J66"/>
  <c r="K160" i="3"/>
  <c r="J161" i="4"/>
  <c r="J67"/>
  <c r="K165" i="3"/>
  <c r="J166" i="4"/>
  <c r="J72"/>
  <c r="K167" i="3"/>
  <c r="J168" i="4"/>
  <c r="J74"/>
  <c r="K146" i="3"/>
  <c r="J147" i="4"/>
  <c r="J53"/>
  <c r="K155" i="3"/>
  <c r="J156" i="4"/>
  <c r="J62"/>
  <c r="D9" i="6"/>
  <c r="E9" s="1"/>
  <c r="I189" i="4"/>
  <c r="I8" i="5" s="1"/>
  <c r="J22" s="1"/>
  <c r="E19" i="6"/>
  <c r="E20" s="1"/>
  <c r="F19"/>
  <c r="J148" i="4"/>
  <c r="J54"/>
  <c r="J63" i="2"/>
  <c r="K63" s="1"/>
  <c r="E35" i="5"/>
  <c r="F35" s="1"/>
  <c r="G11"/>
  <c r="G12" s="1"/>
  <c r="K147" i="3"/>
  <c r="J6" i="5"/>
  <c r="J21"/>
  <c r="H9"/>
  <c r="G24"/>
  <c r="G25" s="1"/>
  <c r="F5" i="8"/>
  <c r="F7" s="1"/>
  <c r="F13" i="5"/>
  <c r="H10"/>
  <c r="I61" i="2"/>
  <c r="I32" i="5" s="1"/>
  <c r="I33" s="1"/>
  <c r="L171" i="3" l="1"/>
  <c r="K172" i="4"/>
  <c r="K78"/>
  <c r="L161" i="3"/>
  <c r="K162" i="4"/>
  <c r="K68"/>
  <c r="L160" i="3"/>
  <c r="K161" i="4"/>
  <c r="K67"/>
  <c r="L157" i="3"/>
  <c r="K158" i="4"/>
  <c r="K64"/>
  <c r="L175" i="3"/>
  <c r="K176" i="4"/>
  <c r="K82"/>
  <c r="L146" i="3"/>
  <c r="K147" i="4"/>
  <c r="K53"/>
  <c r="L159" i="3"/>
  <c r="K160" i="4"/>
  <c r="K66"/>
  <c r="L148" i="3"/>
  <c r="K149" i="4"/>
  <c r="K55"/>
  <c r="L156" i="3"/>
  <c r="K157" i="4"/>
  <c r="K63"/>
  <c r="L170" i="3"/>
  <c r="K171" i="4"/>
  <c r="K77"/>
  <c r="L165" i="3"/>
  <c r="K166" i="4"/>
  <c r="K72"/>
  <c r="L169" i="3"/>
  <c r="K170" i="4"/>
  <c r="K76"/>
  <c r="L145" i="3"/>
  <c r="K146" i="4"/>
  <c r="K52"/>
  <c r="L155" i="3"/>
  <c r="K156" i="4"/>
  <c r="K62"/>
  <c r="L149" i="3"/>
  <c r="K150" i="4"/>
  <c r="K56"/>
  <c r="L167" i="3"/>
  <c r="K168" i="4"/>
  <c r="K74"/>
  <c r="L166" i="3"/>
  <c r="K167" i="4"/>
  <c r="K73"/>
  <c r="L164" i="3"/>
  <c r="K165" i="4"/>
  <c r="K71"/>
  <c r="L158" i="3"/>
  <c r="K159" i="4"/>
  <c r="K65"/>
  <c r="L168" i="3"/>
  <c r="K169" i="4"/>
  <c r="K75"/>
  <c r="J189"/>
  <c r="J8" i="5" s="1"/>
  <c r="K22" s="1"/>
  <c r="J7"/>
  <c r="K23" s="1"/>
  <c r="K148" i="4"/>
  <c r="K54"/>
  <c r="G34" i="5"/>
  <c r="G35" s="1"/>
  <c r="G6" i="6"/>
  <c r="G8" s="1"/>
  <c r="J60" i="2"/>
  <c r="I10" i="5" s="1"/>
  <c r="F20" i="6"/>
  <c r="F9"/>
  <c r="H11" i="5"/>
  <c r="H12" s="1"/>
  <c r="K21"/>
  <c r="L147" i="3"/>
  <c r="K6" i="5"/>
  <c r="I9"/>
  <c r="H24"/>
  <c r="H25" s="1"/>
  <c r="H6" i="6" s="1"/>
  <c r="G5" i="8"/>
  <c r="G7" s="1"/>
  <c r="L63" i="2"/>
  <c r="M63" s="1"/>
  <c r="M60" s="1"/>
  <c r="K60"/>
  <c r="G13" i="5"/>
  <c r="L167" i="4" l="1"/>
  <c r="L73"/>
  <c r="L157"/>
  <c r="L63"/>
  <c r="L169"/>
  <c r="L75"/>
  <c r="L170"/>
  <c r="L76"/>
  <c r="L149"/>
  <c r="L55"/>
  <c r="L158"/>
  <c r="L64"/>
  <c r="L159"/>
  <c r="L65"/>
  <c r="L150"/>
  <c r="L56"/>
  <c r="L166"/>
  <c r="L72"/>
  <c r="L160"/>
  <c r="L66"/>
  <c r="L161"/>
  <c r="L67"/>
  <c r="K189"/>
  <c r="K8" i="5" s="1"/>
  <c r="L22" s="1"/>
  <c r="K7"/>
  <c r="L23" s="1"/>
  <c r="L146" i="4"/>
  <c r="L52"/>
  <c r="L176"/>
  <c r="L82"/>
  <c r="L172"/>
  <c r="L78"/>
  <c r="L168"/>
  <c r="L74"/>
  <c r="L165"/>
  <c r="L71"/>
  <c r="L156"/>
  <c r="L62"/>
  <c r="L171"/>
  <c r="L77"/>
  <c r="L147"/>
  <c r="L53"/>
  <c r="L162"/>
  <c r="L68"/>
  <c r="L6" i="5"/>
  <c r="M21" s="1"/>
  <c r="L148" i="4"/>
  <c r="L54"/>
  <c r="J61" i="2"/>
  <c r="J32" i="5" s="1"/>
  <c r="J33" s="1"/>
  <c r="G9" i="6"/>
  <c r="H34" i="5"/>
  <c r="H35" s="1"/>
  <c r="G19" i="6"/>
  <c r="G20" s="1"/>
  <c r="I11" i="5"/>
  <c r="I12" s="1"/>
  <c r="L21"/>
  <c r="J9"/>
  <c r="I24"/>
  <c r="I25" s="1"/>
  <c r="I6" i="6" s="1"/>
  <c r="H5" i="8"/>
  <c r="H7" s="1"/>
  <c r="H8" i="6"/>
  <c r="H19"/>
  <c r="H13" i="5"/>
  <c r="L60" i="2"/>
  <c r="J10" i="5"/>
  <c r="K61" i="2"/>
  <c r="K32" i="5" s="1"/>
  <c r="K33" s="1"/>
  <c r="L7" l="1"/>
  <c r="M23" s="1"/>
  <c r="L189" i="4"/>
  <c r="L8" i="5" s="1"/>
  <c r="M6"/>
  <c r="B16" i="6"/>
  <c r="B15"/>
  <c r="H9"/>
  <c r="I34" i="5"/>
  <c r="I35" s="1"/>
  <c r="M61" i="2"/>
  <c r="M32" i="5" s="1"/>
  <c r="M33" s="1"/>
  <c r="L10"/>
  <c r="H20" i="6"/>
  <c r="K9" i="5"/>
  <c r="J11"/>
  <c r="J12" s="1"/>
  <c r="J24"/>
  <c r="J25" s="1"/>
  <c r="J6" i="6" s="1"/>
  <c r="I5" i="8"/>
  <c r="I7" s="1"/>
  <c r="I19" i="6"/>
  <c r="I8"/>
  <c r="I13" i="5"/>
  <c r="K10"/>
  <c r="L61" i="2"/>
  <c r="L32" i="5" s="1"/>
  <c r="L33" s="1"/>
  <c r="L9" l="1"/>
  <c r="L11" s="1"/>
  <c r="I9" i="6"/>
  <c r="K11" i="5"/>
  <c r="K12" s="1"/>
  <c r="M22"/>
  <c r="I20" i="6"/>
  <c r="K24" i="5"/>
  <c r="K25" s="1"/>
  <c r="J5" i="8"/>
  <c r="J7" s="1"/>
  <c r="J34" i="5"/>
  <c r="J35" s="1"/>
  <c r="J8" i="6"/>
  <c r="J19"/>
  <c r="J13" i="5"/>
  <c r="K34" l="1"/>
  <c r="K35" s="1"/>
  <c r="K6" i="6"/>
  <c r="K19" s="1"/>
  <c r="J9"/>
  <c r="L12" i="5"/>
  <c r="M24" s="1"/>
  <c r="M25" s="1"/>
  <c r="J20" i="6"/>
  <c r="L24" i="5"/>
  <c r="L25" s="1"/>
  <c r="L6" i="6" s="1"/>
  <c r="K5" i="8"/>
  <c r="K7" s="1"/>
  <c r="K13" i="5"/>
  <c r="M34" l="1"/>
  <c r="M6" i="6"/>
  <c r="M19" s="1"/>
  <c r="L5" i="8"/>
  <c r="L7" s="1"/>
  <c r="L13" i="5"/>
  <c r="M13" s="1"/>
  <c r="K20" i="6"/>
  <c r="K8"/>
  <c r="K9" s="1"/>
  <c r="L34" i="5"/>
  <c r="L35" s="1"/>
  <c r="L8" i="6"/>
  <c r="L19"/>
  <c r="M35" i="5" l="1"/>
  <c r="N13"/>
  <c r="B17" i="6"/>
  <c r="B14"/>
  <c r="M8"/>
  <c r="L9"/>
  <c r="L20"/>
  <c r="M20" s="1"/>
  <c r="M9" l="1"/>
  <c r="B12" l="1"/>
  <c r="B13" s="1"/>
</calcChain>
</file>

<file path=xl/sharedStrings.xml><?xml version="1.0" encoding="utf-8"?>
<sst xmlns="http://schemas.openxmlformats.org/spreadsheetml/2006/main" count="583" uniqueCount="238">
  <si>
    <t>Объекты</t>
  </si>
  <si>
    <t>Ориентир. стоимость,</t>
  </si>
  <si>
    <t>Орошаемый участок</t>
  </si>
  <si>
    <t>Семеноводческое хозяйство</t>
  </si>
  <si>
    <t>Овощехранилище</t>
  </si>
  <si>
    <t>Гидропонная многоярусная теплица с комплексом парников</t>
  </si>
  <si>
    <t>Выкуп земель сельскохозяйственного назначения</t>
  </si>
  <si>
    <t>Припортовый Мукомольный – комбикормовый комбинат</t>
  </si>
  <si>
    <t>Логистический портовый комплекс с собственной таможенной зоной и складами СВХ  с возможностью приемки и отгрузки с воды на автотранспорт и обратно.</t>
  </si>
  <si>
    <t>Завод по производству ветроэнергетического насосного оборудования и дождевальных машин</t>
  </si>
  <si>
    <t>Завод по переработке сельскохозяйственных и органических отходов в белковый концентрат биогумус и жидкие удобрения</t>
  </si>
  <si>
    <t>Молочнотоварный комплекс на 1600 голов дойных каров со шлейфом</t>
  </si>
  <si>
    <t>Селекционная мясо-молочная ферма репродуктор КРС</t>
  </si>
  <si>
    <t>Молокоперерабатывающий завод</t>
  </si>
  <si>
    <t>Машинотракторная станция</t>
  </si>
  <si>
    <t>УЗВ Комплекс</t>
  </si>
  <si>
    <t>Племенная птицеферма водоплавающей птиц</t>
  </si>
  <si>
    <t>Товарная птицеферма водоплавающей птицы</t>
  </si>
  <si>
    <t>Комплекс по откорму утки и гуся на жирную печень ФуАгра</t>
  </si>
  <si>
    <t>Птице-мясоконсервный завод</t>
  </si>
  <si>
    <t>Рыбоперерабатывающий  завод</t>
  </si>
  <si>
    <t>Свиноферма на 365 продуктивных свиноматок</t>
  </si>
  <si>
    <t>Садковая линия для доращивания осетровых</t>
  </si>
  <si>
    <t>Строительное подразделение</t>
  </si>
  <si>
    <t>Завод по производству тары и упаковки</t>
  </si>
  <si>
    <t>Санаторий профилакторий</t>
  </si>
  <si>
    <t>Офис с научной лабораторией</t>
  </si>
  <si>
    <t>Оборотные средства</t>
  </si>
  <si>
    <t>Предпроектные работы</t>
  </si>
  <si>
    <t>Закрытый поселок с полной инфраструктурой</t>
  </si>
  <si>
    <t>Проектные работы лицензии разрешения</t>
  </si>
  <si>
    <t>Итого общая сумма инвестиций</t>
  </si>
  <si>
    <t>Показатели</t>
  </si>
  <si>
    <t>Инвестиции</t>
  </si>
  <si>
    <t>Погашение тела кредита</t>
  </si>
  <si>
    <t>Оплата процентов</t>
  </si>
  <si>
    <t>Итого выплаты по займу</t>
  </si>
  <si>
    <t>График выплаты займа</t>
  </si>
  <si>
    <t>ОБЪЕМЫ ПРОИЗВОДСТВА</t>
  </si>
  <si>
    <t>Продукция</t>
  </si>
  <si>
    <t>2020 г.</t>
  </si>
  <si>
    <t>2021 г.</t>
  </si>
  <si>
    <t>2022 г.</t>
  </si>
  <si>
    <t>2023 г.</t>
  </si>
  <si>
    <t>2024 г.</t>
  </si>
  <si>
    <t>2025 г.</t>
  </si>
  <si>
    <t>2026 г.</t>
  </si>
  <si>
    <t>2027 г.</t>
  </si>
  <si>
    <t>2028 г.</t>
  </si>
  <si>
    <t>2029 г.</t>
  </si>
  <si>
    <t>Картофель</t>
  </si>
  <si>
    <t>Лук</t>
  </si>
  <si>
    <t>Бахчевые</t>
  </si>
  <si>
    <t>Зелень</t>
  </si>
  <si>
    <t>Мука</t>
  </si>
  <si>
    <t>Соки</t>
  </si>
  <si>
    <t>Соковые концентраты</t>
  </si>
  <si>
    <t>Пюре фруктовые и овощные</t>
  </si>
  <si>
    <t>Пюрированные напитки</t>
  </si>
  <si>
    <t>Биогумус</t>
  </si>
  <si>
    <t>Молоко пастеризованное</t>
  </si>
  <si>
    <t>Прочая молочная продукция</t>
  </si>
  <si>
    <t>Малек прудовой рыбы</t>
  </si>
  <si>
    <t>Мясо водоплавающей птицы</t>
  </si>
  <si>
    <t>Жирная печень (ФуАгра)</t>
  </si>
  <si>
    <t>Консервы из свинины</t>
  </si>
  <si>
    <t>Консервы из говядины</t>
  </si>
  <si>
    <t>Консервы из птицы</t>
  </si>
  <si>
    <t>Рыбные консервы</t>
  </si>
  <si>
    <t>Осетровая рыба</t>
  </si>
  <si>
    <t>Пищевая икра</t>
  </si>
  <si>
    <t>Цены на продукцию</t>
  </si>
  <si>
    <t>единица измерения</t>
  </si>
  <si>
    <t>Значение</t>
  </si>
  <si>
    <t>Расчет выручки</t>
  </si>
  <si>
    <t>2019 г.</t>
  </si>
  <si>
    <t>ИТОГО выручка</t>
  </si>
  <si>
    <t>тонн</t>
  </si>
  <si>
    <t>тыс. литров</t>
  </si>
  <si>
    <t>тыс. кг</t>
  </si>
  <si>
    <t>тыс. банок</t>
  </si>
  <si>
    <t>ед.</t>
  </si>
  <si>
    <t>тыс. ед.</t>
  </si>
  <si>
    <t>тыс. руб./тонну</t>
  </si>
  <si>
    <t>тыс. руб./тыс.литров</t>
  </si>
  <si>
    <t>Тыс.руб./тыс.кг</t>
  </si>
  <si>
    <t>тыс. руб./тыс.шт.</t>
  </si>
  <si>
    <t>тыс.руб./тыс. ед.</t>
  </si>
  <si>
    <t>тыс. руб./ед.</t>
  </si>
  <si>
    <t xml:space="preserve">Прудовое хозяйство 5000 гектар </t>
  </si>
  <si>
    <t xml:space="preserve">Узв комплекс </t>
  </si>
  <si>
    <t>Инновационный рыбоводно -исследовательский комплекс АБСОЛЮТ</t>
  </si>
  <si>
    <t>Остаток</t>
  </si>
  <si>
    <t>Переменные затраты</t>
  </si>
  <si>
    <t>Доля от суммы доходов, %</t>
  </si>
  <si>
    <t>ИТОГО</t>
  </si>
  <si>
    <t>Накладные затраты, тыс. дол.</t>
  </si>
  <si>
    <t>%</t>
  </si>
  <si>
    <t>Налог на имущество</t>
  </si>
  <si>
    <t>Налог на прибыль</t>
  </si>
  <si>
    <t>Земельный налог</t>
  </si>
  <si>
    <t>Расчет налогов</t>
  </si>
  <si>
    <t>Остаточная стоимость имущества</t>
  </si>
  <si>
    <t>Амортизация</t>
  </si>
  <si>
    <t>Зем. Участки</t>
  </si>
  <si>
    <t>Отчет о финансовых результатах</t>
  </si>
  <si>
    <t>Выручка</t>
  </si>
  <si>
    <t>Постоянные затраты</t>
  </si>
  <si>
    <t>Прибыль от продаж</t>
  </si>
  <si>
    <t>Проценты по займу</t>
  </si>
  <si>
    <t>Прибыль до налогообложения</t>
  </si>
  <si>
    <t>Чистая прибыль</t>
  </si>
  <si>
    <t>План движения денежных средств</t>
  </si>
  <si>
    <t>Инвест. период</t>
  </si>
  <si>
    <t>ОПЕРАЦИОННАЯ ДЕЯТЕЛЬНОСТЬ</t>
  </si>
  <si>
    <t>Доходы</t>
  </si>
  <si>
    <t>Затраты постоянные</t>
  </si>
  <si>
    <t>Затраты переменные</t>
  </si>
  <si>
    <t>Налоги</t>
  </si>
  <si>
    <t>Кэш – фло от операционной деятельности</t>
  </si>
  <si>
    <t>ИНВЕСТИЦИОННАЯ ДЕЯТЕЛЬНОСТЬ</t>
  </si>
  <si>
    <t>Кэш – фло от инвестиционной деятельности</t>
  </si>
  <si>
    <t>ФИНАНСОВАЯ ДЕЯТЕЛЬНОСТЬ</t>
  </si>
  <si>
    <t xml:space="preserve">Займы </t>
  </si>
  <si>
    <t>Собственные ср-ва</t>
  </si>
  <si>
    <t>Выплаты по займам</t>
  </si>
  <si>
    <t>Кэш – фло от финансовой деятельности</t>
  </si>
  <si>
    <t>Денежный поток</t>
  </si>
  <si>
    <t>Остаток денежных средств на конец года</t>
  </si>
  <si>
    <t>Чистая приведенная стоимость</t>
  </si>
  <si>
    <t>Чистый денежный поток</t>
  </si>
  <si>
    <t>Дисконтированный доход</t>
  </si>
  <si>
    <t>Индекс доходности (PI)</t>
  </si>
  <si>
    <t>Простой срок окупаемости (PP), лет</t>
  </si>
  <si>
    <t>Дисконтированный срок окупаемости (DPP), лет</t>
  </si>
  <si>
    <t>Рентабельность проекта, %</t>
  </si>
  <si>
    <t>Внутренняя норма доходности (IRR), %</t>
  </si>
  <si>
    <t>Коэффициент дисконтирования (Е=9%)</t>
  </si>
  <si>
    <t>Расчет точки безубыточности</t>
  </si>
  <si>
    <t>Формула</t>
  </si>
  <si>
    <t>1. Выручка от реализации продукции, тыс. руб.</t>
  </si>
  <si>
    <t>-</t>
  </si>
  <si>
    <t>2. Переменные затраты, тыс. руб.</t>
  </si>
  <si>
    <t xml:space="preserve">3. Маржинальный доход, тыс. руб. </t>
  </si>
  <si>
    <t>стр. 1 – стр. 2</t>
  </si>
  <si>
    <t xml:space="preserve">4. Индекс маржинального дохода </t>
  </si>
  <si>
    <t>стр. 3 / стр. 1</t>
  </si>
  <si>
    <t>5. Постоянные затраты, тыс. руб.</t>
  </si>
  <si>
    <t xml:space="preserve">6. Точка безубыточности, тыс. руб. </t>
  </si>
  <si>
    <t>стр. 5 / стр. 4</t>
  </si>
  <si>
    <t xml:space="preserve">7. Запас финансовой прочности (ЗФП), тыс. руб. </t>
  </si>
  <si>
    <t>стр. 1 – стр. 6</t>
  </si>
  <si>
    <t xml:space="preserve">8. Запас финансовой прочности в процентах, % </t>
  </si>
  <si>
    <t>стр. 7 / стр. 1 * 100%</t>
  </si>
  <si>
    <t>Кол-во рабочих мест</t>
  </si>
  <si>
    <r>
      <t>Орошаемый</t>
    </r>
    <r>
      <rPr>
        <b/>
        <sz val="11"/>
        <color theme="1"/>
        <rFont val="Arial Narrow"/>
        <family val="2"/>
        <charset val="204"/>
      </rPr>
      <t xml:space="preserve"> </t>
    </r>
    <r>
      <rPr>
        <sz val="11"/>
        <color theme="1"/>
        <rFont val="Arial Narrow"/>
        <family val="2"/>
        <charset val="204"/>
      </rPr>
      <t>участок</t>
    </r>
  </si>
  <si>
    <t>Завод по переработки бахчевых, фруктовых, винограда и лекарственных трав</t>
  </si>
  <si>
    <t xml:space="preserve">Логистический портовый комплекс с собственной таможенной зоной и складами СВХ  </t>
  </si>
  <si>
    <t xml:space="preserve">Молочнотоварный комплекс на 1600 голов дойных коров </t>
  </si>
  <si>
    <t xml:space="preserve">Овцекомплекс с репродуктором </t>
  </si>
  <si>
    <t>Персонал</t>
  </si>
  <si>
    <t>Название проекта:</t>
  </si>
  <si>
    <t>Создание Агрокомплекса на территории Лиманского и Приволжского районов Астраханской области</t>
  </si>
  <si>
    <t>Исходные данные:</t>
  </si>
  <si>
    <t>Сттоимость кредита, % годовых</t>
  </si>
  <si>
    <t>Отсрочка выплаты тела кредита</t>
  </si>
  <si>
    <t>2 года</t>
  </si>
  <si>
    <t>Отсрочка выплаты процентов</t>
  </si>
  <si>
    <t>1 год</t>
  </si>
  <si>
    <t>Срок возврата кредита</t>
  </si>
  <si>
    <t>10 лет</t>
  </si>
  <si>
    <t>Горизонт планирования</t>
  </si>
  <si>
    <t>12 лет</t>
  </si>
  <si>
    <t>Белково-липидный концентрат</t>
  </si>
  <si>
    <t>В рублях (тыс. руб.)</t>
  </si>
  <si>
    <t>Витаминно-травяная мука</t>
  </si>
  <si>
    <t>Аквапоника</t>
  </si>
  <si>
    <t>Рыбная мука осетровых и лососевых</t>
  </si>
  <si>
    <t>Говядина</t>
  </si>
  <si>
    <t>Рыбий жир (осетровых и лососевых)</t>
  </si>
  <si>
    <t>Постоянные затраты торговой сети</t>
  </si>
  <si>
    <t>Налог на прибыль (6%)</t>
  </si>
  <si>
    <t>Тыс. евро</t>
  </si>
  <si>
    <t>Курс евро</t>
  </si>
  <si>
    <t>тыс. евро</t>
  </si>
  <si>
    <t>Общая сумма переменных затрат, тыс. евро</t>
  </si>
  <si>
    <t>тыс. евро/тонну</t>
  </si>
  <si>
    <t>тыс. евро/тыс.литров</t>
  </si>
  <si>
    <t>Тыс.евро/тыс.кг</t>
  </si>
  <si>
    <t>Тыс. евро/тыс.кг</t>
  </si>
  <si>
    <t>тыс. евро/тыс.шт.</t>
  </si>
  <si>
    <t>тыс.евро/тыс. ед.</t>
  </si>
  <si>
    <t>тыс. евро/ед.</t>
  </si>
  <si>
    <t>В тыс. евро</t>
  </si>
  <si>
    <t>Активированная питьевая вода (бутилирован.)</t>
  </si>
  <si>
    <t>Мясо дикой утки</t>
  </si>
  <si>
    <t>Деликатесная рыбопродукция</t>
  </si>
  <si>
    <t>Гаприн</t>
  </si>
  <si>
    <t>Кормовые дрожжи и их производные</t>
  </si>
  <si>
    <t>Продукты глубокой переработки зерна</t>
  </si>
  <si>
    <t>Конопляное волокно</t>
  </si>
  <si>
    <t>Сырье из амаранта</t>
  </si>
  <si>
    <t>Выделанные шкуры КРС</t>
  </si>
  <si>
    <t>Дождевальные машины</t>
  </si>
  <si>
    <t>Ветроэнергетические машины</t>
  </si>
  <si>
    <t>шт.</t>
  </si>
  <si>
    <t>Спирулина</t>
  </si>
  <si>
    <t>Хлорелла</t>
  </si>
  <si>
    <t>тыс. руб./шт</t>
  </si>
  <si>
    <t>тыс.евро/шт.</t>
  </si>
  <si>
    <t>Чистая приведенная стоимость (NPV), тыс. евро</t>
  </si>
  <si>
    <t>Гидропонная многоярусная теплица для выращивания зелени с комплексом парников и бассейнов для выращивания спирулины и хлореллы</t>
  </si>
  <si>
    <t>Припортовый Мукомольный – комбикормовый комбинат с глубокой переработкой зерновых, производству гаприна с собственной ТЭС 30 Мвт</t>
  </si>
  <si>
    <t>Завод по переработке овоще-бахчевых культур и лекарственных трав</t>
  </si>
  <si>
    <t>Завод по производству дождевальных машин, ветроэнергетических машин, насосного оборудования, переработке и горячему цинкованию металлоконструкций и производству мини заводов по выработке гаприна</t>
  </si>
  <si>
    <t>Маточный комплекс мясного КРС срепродуктором</t>
  </si>
  <si>
    <t>Прудовое хозяйство 17000 га интенсивного рыболовства</t>
  </si>
  <si>
    <t>УЗВ комплекс с передержкой (малек осетровых)</t>
  </si>
  <si>
    <t>УЗВ Комплекс  с передержкой (малек прудовой рыбы)</t>
  </si>
  <si>
    <t>Племенная птицеферма водоплавающей птицы</t>
  </si>
  <si>
    <t>Свиноферма на 2100 продуктивных свиноматок</t>
  </si>
  <si>
    <t>Торгово - закупочные представительства в Дальнем зарубежье</t>
  </si>
  <si>
    <t>Своя торговая сеть с логистикой и базами хранения по РФ и Ближнему зарубежью</t>
  </si>
  <si>
    <t>Инновационный рыбоводно -исследовательский комплекс АБСОЛЮТ с собственной глубокой переработкой</t>
  </si>
  <si>
    <t>Завод по глубокой переработке технической конопли и Амаранта</t>
  </si>
  <si>
    <t>Завод по розливу питьевой активированной воды</t>
  </si>
  <si>
    <t>Астраханская область:</t>
  </si>
  <si>
    <t>Ростовская область:</t>
  </si>
  <si>
    <t>Выкуп сельхозпроизводств с сельхозугодиями</t>
  </si>
  <si>
    <t>Машинно тракторная станция</t>
  </si>
  <si>
    <t>Выкуп и реконструкция зернового портового терминала в Ростовской области</t>
  </si>
  <si>
    <t xml:space="preserve">Постройка жилья для ведущих специалистов компании </t>
  </si>
  <si>
    <t>Откормочный комплекс КРС</t>
  </si>
  <si>
    <t>2018 г.</t>
  </si>
  <si>
    <t>КВт</t>
  </si>
  <si>
    <t>Металлоконструкции</t>
  </si>
  <si>
    <t>Перевалка зерна</t>
  </si>
  <si>
    <t>тыс. евро/КВт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</si>
</sst>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9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b/>
      <sz val="12"/>
      <color theme="0"/>
      <name val="Arial Narrow"/>
      <family val="2"/>
      <charset val="204"/>
    </font>
    <font>
      <b/>
      <sz val="12"/>
      <color theme="0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8.5"/>
      <color rgb="FF000000"/>
      <name val="Arial Narrow"/>
      <family val="2"/>
      <charset val="204"/>
    </font>
    <font>
      <b/>
      <sz val="8.5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4"/>
      <color theme="1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9"/>
      <name val="Arial Narrow"/>
      <family val="2"/>
      <charset val="204"/>
    </font>
    <font>
      <sz val="9"/>
      <color rgb="FF000000"/>
      <name val="Arial Narrow"/>
      <family val="2"/>
      <charset val="204"/>
    </font>
    <font>
      <sz val="9"/>
      <color rgb="FFFF0000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8" fillId="0" borderId="3" xfId="0" applyFont="1" applyBorder="1" applyAlignment="1">
      <alignment vertical="top" wrapText="1"/>
    </xf>
    <xf numFmtId="0" fontId="8" fillId="0" borderId="6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 vertical="top" wrapText="1"/>
    </xf>
    <xf numFmtId="0" fontId="8" fillId="0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8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center" vertical="top" wrapText="1"/>
    </xf>
    <xf numFmtId="0" fontId="12" fillId="4" borderId="0" xfId="0" applyFont="1" applyFill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5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7" fillId="4" borderId="8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6" xfId="0" applyFont="1" applyBorder="1" applyAlignment="1">
      <alignment horizontal="center" vertical="top" wrapText="1"/>
    </xf>
    <xf numFmtId="3" fontId="0" fillId="0" borderId="0" xfId="0" applyNumberFormat="1"/>
    <xf numFmtId="3" fontId="14" fillId="0" borderId="6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1" fontId="4" fillId="0" borderId="6" xfId="0" applyNumberFormat="1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justify" vertical="top" wrapText="1"/>
    </xf>
    <xf numFmtId="165" fontId="0" fillId="0" borderId="0" xfId="0" applyNumberFormat="1"/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wrapText="1"/>
    </xf>
    <xf numFmtId="0" fontId="5" fillId="4" borderId="0" xfId="0" applyFont="1" applyFill="1" applyAlignment="1">
      <alignment horizontal="left"/>
    </xf>
    <xf numFmtId="0" fontId="6" fillId="4" borderId="0" xfId="0" applyFont="1" applyFill="1"/>
    <xf numFmtId="0" fontId="7" fillId="4" borderId="1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164" fontId="15" fillId="0" borderId="6" xfId="0" applyNumberFormat="1" applyFont="1" applyBorder="1" applyAlignment="1">
      <alignment horizontal="center" wrapText="1"/>
    </xf>
    <xf numFmtId="1" fontId="0" fillId="0" borderId="0" xfId="0" applyNumberFormat="1"/>
    <xf numFmtId="1" fontId="15" fillId="0" borderId="6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1" fillId="2" borderId="0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4" fillId="5" borderId="8" xfId="0" applyFont="1" applyFill="1" applyBorder="1" applyAlignment="1">
      <alignment vertical="top" wrapText="1"/>
    </xf>
    <xf numFmtId="0" fontId="17" fillId="5" borderId="8" xfId="0" applyFont="1" applyFill="1" applyBorder="1" applyAlignment="1">
      <alignment vertical="top" wrapText="1"/>
    </xf>
    <xf numFmtId="0" fontId="0" fillId="0" borderId="8" xfId="0" applyBorder="1" applyAlignment="1">
      <alignment wrapText="1"/>
    </xf>
    <xf numFmtId="9" fontId="0" fillId="0" borderId="8" xfId="0" applyNumberFormat="1" applyBorder="1" applyAlignment="1">
      <alignment wrapText="1"/>
    </xf>
    <xf numFmtId="0" fontId="7" fillId="4" borderId="9" xfId="0" applyFont="1" applyFill="1" applyBorder="1" applyAlignment="1">
      <alignment horizontal="center" vertical="top" wrapText="1"/>
    </xf>
    <xf numFmtId="1" fontId="0" fillId="0" borderId="8" xfId="0" applyNumberFormat="1" applyBorder="1" applyAlignment="1">
      <alignment wrapText="1"/>
    </xf>
    <xf numFmtId="0" fontId="1" fillId="0" borderId="8" xfId="0" applyFont="1" applyBorder="1" applyAlignment="1">
      <alignment horizontal="center"/>
    </xf>
    <xf numFmtId="0" fontId="7" fillId="4" borderId="11" xfId="0" applyFont="1" applyFill="1" applyBorder="1" applyAlignment="1">
      <alignment horizontal="center" wrapText="1"/>
    </xf>
    <xf numFmtId="0" fontId="0" fillId="0" borderId="12" xfId="0" applyBorder="1"/>
    <xf numFmtId="0" fontId="7" fillId="4" borderId="12" xfId="0" applyFont="1" applyFill="1" applyBorder="1" applyAlignment="1">
      <alignment horizontal="center" wrapText="1"/>
    </xf>
    <xf numFmtId="1" fontId="15" fillId="0" borderId="10" xfId="0" applyNumberFormat="1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1" fontId="15" fillId="0" borderId="8" xfId="0" applyNumberFormat="1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164" fontId="15" fillId="0" borderId="10" xfId="0" applyNumberFormat="1" applyFont="1" applyBorder="1" applyAlignment="1">
      <alignment horizontal="center" wrapText="1"/>
    </xf>
    <xf numFmtId="164" fontId="15" fillId="0" borderId="8" xfId="0" applyNumberFormat="1" applyFont="1" applyBorder="1" applyAlignment="1">
      <alignment horizontal="center" wrapText="1"/>
    </xf>
    <xf numFmtId="1" fontId="0" fillId="2" borderId="0" xfId="0" applyNumberFormat="1" applyFill="1"/>
    <xf numFmtId="165" fontId="0" fillId="0" borderId="8" xfId="0" applyNumberFormat="1" applyBorder="1" applyAlignment="1">
      <alignment wrapText="1"/>
    </xf>
    <xf numFmtId="0" fontId="7" fillId="0" borderId="9" xfId="0" applyFont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1" fontId="16" fillId="0" borderId="6" xfId="0" applyNumberFormat="1" applyFont="1" applyBorder="1" applyAlignment="1">
      <alignment horizontal="center" wrapText="1"/>
    </xf>
    <xf numFmtId="1" fontId="16" fillId="0" borderId="10" xfId="0" applyNumberFormat="1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1" fontId="16" fillId="0" borderId="8" xfId="0" applyNumberFormat="1" applyFont="1" applyBorder="1" applyAlignment="1">
      <alignment horizontal="center" wrapText="1"/>
    </xf>
    <xf numFmtId="0" fontId="19" fillId="5" borderId="1" xfId="0" applyFont="1" applyFill="1" applyBorder="1" applyAlignment="1">
      <alignment horizontal="center" vertical="top" wrapText="1"/>
    </xf>
    <xf numFmtId="0" fontId="19" fillId="5" borderId="4" xfId="0" applyFont="1" applyFill="1" applyBorder="1" applyAlignment="1">
      <alignment horizontal="center" vertical="top" wrapText="1"/>
    </xf>
    <xf numFmtId="0" fontId="14" fillId="0" borderId="6" xfId="0" applyFont="1" applyBorder="1" applyAlignment="1">
      <alignment horizontal="center" wrapText="1"/>
    </xf>
    <xf numFmtId="1" fontId="14" fillId="0" borderId="6" xfId="0" applyNumberFormat="1" applyFont="1" applyBorder="1" applyAlignment="1">
      <alignment horizontal="center" wrapText="1"/>
    </xf>
    <xf numFmtId="164" fontId="14" fillId="0" borderId="6" xfId="0" applyNumberFormat="1" applyFont="1" applyBorder="1" applyAlignment="1">
      <alignment horizontal="center" wrapText="1"/>
    </xf>
    <xf numFmtId="165" fontId="14" fillId="0" borderId="6" xfId="0" applyNumberFormat="1" applyFont="1" applyBorder="1" applyAlignment="1">
      <alignment horizontal="center" wrapText="1"/>
    </xf>
    <xf numFmtId="1" fontId="8" fillId="0" borderId="6" xfId="0" applyNumberFormat="1" applyFont="1" applyBorder="1" applyAlignment="1">
      <alignment horizontal="center" vertical="top" wrapText="1"/>
    </xf>
    <xf numFmtId="1" fontId="8" fillId="0" borderId="10" xfId="0" applyNumberFormat="1" applyFont="1" applyBorder="1" applyAlignment="1">
      <alignment horizontal="center" vertical="top" wrapText="1"/>
    </xf>
    <xf numFmtId="1" fontId="8" fillId="0" borderId="8" xfId="0" applyNumberFormat="1" applyFont="1" applyBorder="1" applyAlignment="1">
      <alignment horizontal="center" vertical="top" wrapText="1"/>
    </xf>
    <xf numFmtId="1" fontId="7" fillId="4" borderId="8" xfId="0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1" fillId="0" borderId="3" xfId="0" applyFont="1" applyBorder="1" applyAlignment="1">
      <alignment vertical="top" wrapText="1"/>
    </xf>
    <xf numFmtId="0" fontId="21" fillId="0" borderId="6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8" fillId="0" borderId="0" xfId="0" applyFont="1"/>
    <xf numFmtId="0" fontId="22" fillId="2" borderId="0" xfId="0" applyFont="1" applyFill="1"/>
    <xf numFmtId="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7" fillId="0" borderId="3" xfId="0" applyFont="1" applyBorder="1" applyAlignment="1">
      <alignment horizontal="center" vertical="top" wrapText="1"/>
    </xf>
    <xf numFmtId="0" fontId="8" fillId="0" borderId="8" xfId="0" applyFont="1" applyBorder="1" applyAlignment="1">
      <alignment vertical="top" wrapText="1"/>
    </xf>
    <xf numFmtId="1" fontId="14" fillId="0" borderId="6" xfId="0" applyNumberFormat="1" applyFont="1" applyBorder="1" applyAlignment="1">
      <alignment horizontal="center" vertical="top" wrapText="1"/>
    </xf>
    <xf numFmtId="165" fontId="15" fillId="0" borderId="0" xfId="0" applyNumberFormat="1" applyFont="1" applyFill="1" applyBorder="1" applyAlignment="1">
      <alignment horizontal="center" wrapText="1"/>
    </xf>
    <xf numFmtId="3" fontId="23" fillId="0" borderId="3" xfId="0" applyNumberFormat="1" applyFont="1" applyBorder="1" applyAlignment="1">
      <alignment horizontal="center" vertical="top" wrapText="1"/>
    </xf>
    <xf numFmtId="3" fontId="23" fillId="0" borderId="6" xfId="0" applyNumberFormat="1" applyFont="1" applyBorder="1" applyAlignment="1">
      <alignment horizontal="center" vertical="top" wrapText="1"/>
    </xf>
    <xf numFmtId="0" fontId="24" fillId="0" borderId="3" xfId="0" applyFont="1" applyBorder="1" applyAlignment="1">
      <alignment vertical="top" wrapText="1"/>
    </xf>
    <xf numFmtId="0" fontId="24" fillId="0" borderId="6" xfId="0" applyFont="1" applyBorder="1" applyAlignment="1">
      <alignment horizontal="justify" vertical="top" wrapText="1"/>
    </xf>
    <xf numFmtId="0" fontId="24" fillId="0" borderId="6" xfId="0" applyFont="1" applyBorder="1" applyAlignment="1">
      <alignment horizontal="center" vertical="top" wrapText="1"/>
    </xf>
    <xf numFmtId="0" fontId="24" fillId="0" borderId="1" xfId="0" applyFont="1" applyBorder="1" applyAlignment="1">
      <alignment vertical="top" wrapText="1"/>
    </xf>
    <xf numFmtId="0" fontId="24" fillId="0" borderId="4" xfId="0" applyFont="1" applyBorder="1" applyAlignment="1">
      <alignment horizontal="left" vertical="top" wrapText="1"/>
    </xf>
    <xf numFmtId="0" fontId="24" fillId="0" borderId="6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wrapText="1"/>
    </xf>
    <xf numFmtId="0" fontId="24" fillId="0" borderId="4" xfId="0" applyFont="1" applyBorder="1" applyAlignment="1">
      <alignment horizontal="left" wrapText="1"/>
    </xf>
    <xf numFmtId="0" fontId="24" fillId="0" borderId="3" xfId="0" applyFont="1" applyBorder="1" applyAlignment="1">
      <alignment horizontal="left" vertical="top" wrapText="1"/>
    </xf>
    <xf numFmtId="0" fontId="24" fillId="0" borderId="6" xfId="0" applyFont="1" applyBorder="1" applyAlignment="1">
      <alignment horizontal="left" wrapText="1"/>
    </xf>
    <xf numFmtId="0" fontId="24" fillId="0" borderId="3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left" vertical="top" wrapText="1"/>
    </xf>
    <xf numFmtId="2" fontId="0" fillId="0" borderId="8" xfId="0" applyNumberFormat="1" applyBorder="1" applyAlignment="1">
      <alignment wrapText="1"/>
    </xf>
    <xf numFmtId="165" fontId="14" fillId="0" borderId="4" xfId="0" applyNumberFormat="1" applyFont="1" applyBorder="1" applyAlignment="1">
      <alignment horizontal="center" vertical="top" wrapText="1"/>
    </xf>
    <xf numFmtId="165" fontId="14" fillId="0" borderId="6" xfId="0" applyNumberFormat="1" applyFont="1" applyBorder="1" applyAlignment="1">
      <alignment horizontal="center" vertical="top" wrapText="1"/>
    </xf>
    <xf numFmtId="165" fontId="23" fillId="0" borderId="1" xfId="0" applyNumberFormat="1" applyFont="1" applyBorder="1" applyAlignment="1">
      <alignment horizontal="center" vertical="top" wrapText="1"/>
    </xf>
    <xf numFmtId="165" fontId="23" fillId="0" borderId="3" xfId="0" applyNumberFormat="1" applyFont="1" applyBorder="1" applyAlignment="1">
      <alignment horizontal="center" vertical="top" wrapText="1"/>
    </xf>
    <xf numFmtId="165" fontId="23" fillId="0" borderId="6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horizontal="justify" vertical="top" wrapText="1"/>
    </xf>
    <xf numFmtId="0" fontId="25" fillId="0" borderId="3" xfId="0" applyFont="1" applyBorder="1" applyAlignment="1">
      <alignment vertical="top" wrapText="1"/>
    </xf>
    <xf numFmtId="0" fontId="25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165" fontId="8" fillId="0" borderId="6" xfId="0" applyNumberFormat="1" applyFont="1" applyBorder="1" applyAlignment="1">
      <alignment horizontal="center" vertical="top" wrapText="1"/>
    </xf>
    <xf numFmtId="1" fontId="11" fillId="0" borderId="6" xfId="0" applyNumberFormat="1" applyFont="1" applyBorder="1" applyAlignment="1">
      <alignment horizontal="center" vertical="top" wrapText="1"/>
    </xf>
    <xf numFmtId="0" fontId="26" fillId="0" borderId="3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26" fillId="0" borderId="8" xfId="0" applyFont="1" applyBorder="1" applyAlignment="1">
      <alignment vertical="top" wrapText="1"/>
    </xf>
    <xf numFmtId="0" fontId="8" fillId="0" borderId="15" xfId="0" applyFont="1" applyBorder="1" applyAlignment="1">
      <alignment horizontal="justify" vertical="top" wrapText="1"/>
    </xf>
    <xf numFmtId="0" fontId="8" fillId="0" borderId="8" xfId="0" applyFont="1" applyBorder="1" applyAlignment="1">
      <alignment horizontal="justify" vertical="top" wrapText="1"/>
    </xf>
    <xf numFmtId="0" fontId="15" fillId="0" borderId="15" xfId="0" applyFont="1" applyBorder="1" applyAlignment="1">
      <alignment horizontal="center" wrapText="1"/>
    </xf>
    <xf numFmtId="0" fontId="25" fillId="0" borderId="4" xfId="0" applyFont="1" applyBorder="1" applyAlignment="1">
      <alignment horizontal="center" wrapText="1"/>
    </xf>
    <xf numFmtId="0" fontId="25" fillId="0" borderId="6" xfId="0" applyFont="1" applyBorder="1" applyAlignment="1">
      <alignment horizontal="center" wrapText="1"/>
    </xf>
    <xf numFmtId="0" fontId="25" fillId="0" borderId="1" xfId="0" applyFont="1" applyBorder="1" applyAlignment="1">
      <alignment horizontal="left" vertical="top" wrapText="1"/>
    </xf>
    <xf numFmtId="0" fontId="25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F14" sqref="F14"/>
    </sheetView>
  </sheetViews>
  <sheetFormatPr defaultRowHeight="15"/>
  <cols>
    <col min="1" max="1" width="35.42578125" customWidth="1"/>
    <col min="2" max="2" width="10.85546875" customWidth="1"/>
    <col min="3" max="3" width="11" customWidth="1"/>
    <col min="4" max="5" width="10.42578125" customWidth="1"/>
    <col min="6" max="7" width="10.7109375" customWidth="1"/>
    <col min="8" max="8" width="11.140625" customWidth="1"/>
    <col min="9" max="9" width="10.7109375" customWidth="1"/>
    <col min="10" max="10" width="10.42578125" customWidth="1"/>
  </cols>
  <sheetData>
    <row r="1" spans="1:2" ht="18.75">
      <c r="A1" s="100" t="s">
        <v>161</v>
      </c>
    </row>
    <row r="3" spans="1:2" ht="18">
      <c r="A3" s="99" t="s">
        <v>162</v>
      </c>
    </row>
    <row r="5" spans="1:2" ht="18.75">
      <c r="A5" s="100" t="s">
        <v>163</v>
      </c>
    </row>
    <row r="7" spans="1:2">
      <c r="A7" t="s">
        <v>164</v>
      </c>
      <c r="B7" s="101">
        <v>0.04</v>
      </c>
    </row>
    <row r="8" spans="1:2">
      <c r="A8" t="s">
        <v>165</v>
      </c>
      <c r="B8" s="102" t="s">
        <v>166</v>
      </c>
    </row>
    <row r="9" spans="1:2">
      <c r="A9" t="s">
        <v>167</v>
      </c>
      <c r="B9" s="102" t="s">
        <v>168</v>
      </c>
    </row>
    <row r="10" spans="1:2">
      <c r="A10" t="s">
        <v>169</v>
      </c>
      <c r="B10" s="102" t="s">
        <v>170</v>
      </c>
    </row>
    <row r="11" spans="1:2">
      <c r="A11" t="s">
        <v>171</v>
      </c>
      <c r="B11" s="102" t="s">
        <v>172</v>
      </c>
    </row>
    <row r="13" spans="1:2">
      <c r="A13" t="s">
        <v>183</v>
      </c>
      <c r="B13">
        <v>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3"/>
  <sheetViews>
    <sheetView topLeftCell="A48" workbookViewId="0">
      <selection activeCell="F66" sqref="F66"/>
    </sheetView>
  </sheetViews>
  <sheetFormatPr defaultRowHeight="15"/>
  <cols>
    <col min="1" max="1" width="42.42578125" customWidth="1"/>
    <col min="2" max="2" width="18.85546875" customWidth="1"/>
    <col min="3" max="4" width="10" bestFit="1" customWidth="1"/>
  </cols>
  <sheetData>
    <row r="1" spans="1:2" ht="31.5">
      <c r="A1" s="145" t="s">
        <v>0</v>
      </c>
      <c r="B1" s="1" t="s">
        <v>1</v>
      </c>
    </row>
    <row r="2" spans="1:2" ht="16.5" thickBot="1">
      <c r="A2" s="146"/>
      <c r="B2" s="2" t="s">
        <v>184</v>
      </c>
    </row>
    <row r="3" spans="1:2" ht="16.5" thickBot="1">
      <c r="A3" s="130" t="s">
        <v>226</v>
      </c>
      <c r="B3" s="2"/>
    </row>
    <row r="4" spans="1:2" ht="16.5" thickBot="1">
      <c r="A4" s="31" t="s">
        <v>2</v>
      </c>
      <c r="B4" s="122">
        <v>705000</v>
      </c>
    </row>
    <row r="5" spans="1:2" ht="16.5" thickBot="1">
      <c r="A5" s="32" t="s">
        <v>3</v>
      </c>
      <c r="B5" s="33">
        <v>15000</v>
      </c>
    </row>
    <row r="6" spans="1:2" ht="16.5" thickBot="1">
      <c r="A6" s="32" t="s">
        <v>232</v>
      </c>
      <c r="B6" s="33">
        <v>38000</v>
      </c>
    </row>
    <row r="7" spans="1:2" ht="16.5" thickBot="1">
      <c r="A7" s="32" t="s">
        <v>4</v>
      </c>
      <c r="B7" s="33">
        <v>7000</v>
      </c>
    </row>
    <row r="8" spans="1:2" ht="16.5" thickBot="1">
      <c r="A8" s="32" t="s">
        <v>4</v>
      </c>
      <c r="B8" s="33">
        <v>10500</v>
      </c>
    </row>
    <row r="9" spans="1:2" ht="16.5" thickBot="1">
      <c r="A9" s="32" t="s">
        <v>4</v>
      </c>
      <c r="B9" s="123">
        <v>14500</v>
      </c>
    </row>
    <row r="10" spans="1:2" ht="63.75" thickBot="1">
      <c r="A10" s="32" t="s">
        <v>211</v>
      </c>
      <c r="B10" s="123">
        <v>54500</v>
      </c>
    </row>
    <row r="11" spans="1:2" ht="32.25" thickBot="1">
      <c r="A11" s="32" t="s">
        <v>6</v>
      </c>
      <c r="B11" s="123">
        <v>85000</v>
      </c>
    </row>
    <row r="12" spans="1:2" ht="63.75" thickBot="1">
      <c r="A12" s="32" t="s">
        <v>212</v>
      </c>
      <c r="B12" s="123">
        <v>900000</v>
      </c>
    </row>
    <row r="13" spans="1:2" ht="33.75" customHeight="1" thickBot="1">
      <c r="A13" s="32" t="s">
        <v>213</v>
      </c>
      <c r="B13" s="123">
        <v>65000</v>
      </c>
    </row>
    <row r="14" spans="1:2" ht="63.75" thickBot="1">
      <c r="A14" s="32" t="s">
        <v>8</v>
      </c>
      <c r="B14" s="35">
        <v>75000</v>
      </c>
    </row>
    <row r="15" spans="1:2" ht="95.25" thickBot="1">
      <c r="A15" s="32" t="s">
        <v>214</v>
      </c>
      <c r="B15" s="35">
        <v>65000</v>
      </c>
    </row>
    <row r="16" spans="1:2" ht="51.75" customHeight="1" thickBot="1">
      <c r="A16" s="32" t="s">
        <v>10</v>
      </c>
      <c r="B16" s="35">
        <v>16500</v>
      </c>
    </row>
    <row r="17" spans="1:2" ht="32.25" thickBot="1">
      <c r="A17" s="32" t="s">
        <v>11</v>
      </c>
      <c r="B17" s="35">
        <v>22800</v>
      </c>
    </row>
    <row r="18" spans="1:2" ht="32.25" thickBot="1">
      <c r="A18" s="32" t="s">
        <v>12</v>
      </c>
      <c r="B18" s="123">
        <v>9000</v>
      </c>
    </row>
    <row r="19" spans="1:2" ht="32.25" thickBot="1">
      <c r="A19" s="32" t="s">
        <v>215</v>
      </c>
      <c r="B19" s="123">
        <v>40000</v>
      </c>
    </row>
    <row r="20" spans="1:2" ht="16.5" thickBot="1">
      <c r="A20" s="32" t="s">
        <v>13</v>
      </c>
      <c r="B20" s="123">
        <v>5700</v>
      </c>
    </row>
    <row r="21" spans="1:2" ht="16.5" thickBot="1">
      <c r="A21" s="32" t="s">
        <v>14</v>
      </c>
      <c r="B21" s="35">
        <v>15700</v>
      </c>
    </row>
    <row r="22" spans="1:2" ht="32.25" thickBot="1">
      <c r="A22" s="32" t="s">
        <v>216</v>
      </c>
      <c r="B22" s="35">
        <v>132000</v>
      </c>
    </row>
    <row r="23" spans="1:2" ht="32.25" thickBot="1">
      <c r="A23" s="32" t="s">
        <v>217</v>
      </c>
      <c r="B23" s="124">
        <v>45000</v>
      </c>
    </row>
    <row r="24" spans="1:2" ht="32.25" thickBot="1">
      <c r="A24" s="32" t="s">
        <v>218</v>
      </c>
      <c r="B24" s="125">
        <v>47000</v>
      </c>
    </row>
    <row r="25" spans="1:2" ht="30.75" customHeight="1" thickBot="1">
      <c r="A25" s="32" t="s">
        <v>219</v>
      </c>
      <c r="B25" s="125">
        <v>37300</v>
      </c>
    </row>
    <row r="26" spans="1:2" ht="18" customHeight="1" thickBot="1">
      <c r="A26" s="32" t="s">
        <v>17</v>
      </c>
      <c r="B26" s="107">
        <v>38000</v>
      </c>
    </row>
    <row r="27" spans="1:2" ht="32.25" thickBot="1">
      <c r="A27" s="32" t="s">
        <v>18</v>
      </c>
      <c r="B27" s="108">
        <v>25000</v>
      </c>
    </row>
    <row r="28" spans="1:2" ht="16.5" thickBot="1">
      <c r="A28" s="32" t="s">
        <v>19</v>
      </c>
      <c r="B28" s="108">
        <v>77000</v>
      </c>
    </row>
    <row r="29" spans="1:2" ht="16.5" thickBot="1">
      <c r="A29" s="32" t="s">
        <v>20</v>
      </c>
      <c r="B29" s="108">
        <v>130000</v>
      </c>
    </row>
    <row r="30" spans="1:2" ht="30.75" customHeight="1" thickBot="1">
      <c r="A30" s="32" t="s">
        <v>220</v>
      </c>
      <c r="B30" s="108">
        <v>40000</v>
      </c>
    </row>
    <row r="31" spans="1:2" ht="16.5" customHeight="1" thickBot="1">
      <c r="A31" s="32" t="s">
        <v>22</v>
      </c>
      <c r="B31" s="124">
        <v>8800</v>
      </c>
    </row>
    <row r="32" spans="1:2" ht="16.5" thickBot="1">
      <c r="A32" s="32" t="s">
        <v>23</v>
      </c>
      <c r="B32" s="125">
        <v>15000</v>
      </c>
    </row>
    <row r="33" spans="1:2" ht="16.5" thickBot="1">
      <c r="A33" s="32" t="s">
        <v>24</v>
      </c>
      <c r="B33" s="108">
        <v>11000</v>
      </c>
    </row>
    <row r="34" spans="1:2" ht="16.5" thickBot="1">
      <c r="A34" s="32" t="s">
        <v>25</v>
      </c>
      <c r="B34" s="108">
        <v>14000</v>
      </c>
    </row>
    <row r="35" spans="1:2" ht="16.5" thickBot="1">
      <c r="A35" s="32" t="s">
        <v>26</v>
      </c>
      <c r="B35" s="108">
        <v>14000</v>
      </c>
    </row>
    <row r="36" spans="1:2" ht="32.25" thickBot="1">
      <c r="A36" s="32" t="s">
        <v>221</v>
      </c>
      <c r="B36" s="108">
        <v>10000</v>
      </c>
    </row>
    <row r="37" spans="1:2" ht="32.25" thickBot="1">
      <c r="A37" s="32" t="s">
        <v>222</v>
      </c>
      <c r="B37" s="108">
        <v>105000</v>
      </c>
    </row>
    <row r="38" spans="1:2" ht="16.5" thickBot="1">
      <c r="A38" s="32" t="s">
        <v>27</v>
      </c>
      <c r="B38" s="124">
        <v>95000</v>
      </c>
    </row>
    <row r="39" spans="1:2" ht="16.5" thickBot="1">
      <c r="A39" s="32" t="s">
        <v>28</v>
      </c>
      <c r="B39" s="125">
        <v>10500</v>
      </c>
    </row>
    <row r="40" spans="1:2" ht="17.25" customHeight="1" thickBot="1">
      <c r="A40" s="32" t="s">
        <v>29</v>
      </c>
      <c r="B40" s="125">
        <v>25000</v>
      </c>
    </row>
    <row r="41" spans="1:2" ht="48" thickBot="1">
      <c r="A41" s="32" t="s">
        <v>223</v>
      </c>
      <c r="B41" s="126">
        <v>67543</v>
      </c>
    </row>
    <row r="42" spans="1:2" ht="32.25" thickBot="1">
      <c r="A42" s="32" t="s">
        <v>224</v>
      </c>
      <c r="B42" s="123">
        <v>45000</v>
      </c>
    </row>
    <row r="43" spans="1:2" ht="32.25" thickBot="1">
      <c r="A43" s="32" t="s">
        <v>225</v>
      </c>
      <c r="B43" s="105">
        <v>17000</v>
      </c>
    </row>
    <row r="44" spans="1:2" ht="16.5" thickBot="1">
      <c r="A44" s="32" t="s">
        <v>30</v>
      </c>
      <c r="B44" s="105">
        <f>(B4+B5+B6+B7+B8+B9+B10+B11+B12+B13+B14+B15+B16+B17+B18+B19+B20+B21+B22+B23+B24+B25+B26+B27+B28+B29+B30+B31+B32+B33+B34+B35+B40+B41+B42+B43+B36+B37)*0.12</f>
        <v>365741.16</v>
      </c>
    </row>
    <row r="45" spans="1:2" ht="16.5" thickBot="1">
      <c r="A45" s="36" t="s">
        <v>227</v>
      </c>
      <c r="B45" s="105"/>
    </row>
    <row r="46" spans="1:2" ht="46.5" customHeight="1" thickBot="1">
      <c r="A46" s="32" t="str">
        <f>A41</f>
        <v>Инновационный рыбоводно -исследовательский комплекс АБСОЛЮТ с собственной глубокой переработкой</v>
      </c>
      <c r="B46" s="105">
        <v>50000</v>
      </c>
    </row>
    <row r="47" spans="1:2" ht="32.25" thickBot="1">
      <c r="A47" s="32" t="s">
        <v>228</v>
      </c>
      <c r="B47" s="105">
        <v>356000</v>
      </c>
    </row>
    <row r="48" spans="1:2" ht="16.5" thickBot="1">
      <c r="A48" s="32" t="s">
        <v>229</v>
      </c>
      <c r="B48" s="105">
        <v>25000</v>
      </c>
    </row>
    <row r="49" spans="1:13" ht="32.25" thickBot="1">
      <c r="A49" s="32" t="s">
        <v>230</v>
      </c>
      <c r="B49" s="105">
        <v>75000</v>
      </c>
    </row>
    <row r="50" spans="1:13" ht="16.5" thickBot="1">
      <c r="A50" s="32" t="s">
        <v>27</v>
      </c>
      <c r="B50" s="105">
        <v>36000</v>
      </c>
    </row>
    <row r="51" spans="1:13" ht="16.5" thickBot="1">
      <c r="A51" s="32" t="s">
        <v>28</v>
      </c>
      <c r="B51" s="105">
        <v>6364</v>
      </c>
    </row>
    <row r="52" spans="1:13" ht="32.25" thickBot="1">
      <c r="A52" s="32" t="s">
        <v>231</v>
      </c>
      <c r="B52" s="105">
        <v>10000</v>
      </c>
    </row>
    <row r="53" spans="1:13" ht="16.5" thickBot="1">
      <c r="A53" s="32" t="s">
        <v>30</v>
      </c>
      <c r="B53" s="105">
        <f>(B46+B47+B48+B49+B52)*0.07</f>
        <v>36120</v>
      </c>
    </row>
    <row r="54" spans="1:13" ht="16.5" thickBot="1">
      <c r="A54" s="36" t="s">
        <v>31</v>
      </c>
      <c r="B54" s="132">
        <f>SUM(B4:B53)</f>
        <v>4113568.16</v>
      </c>
      <c r="D54" s="50">
        <f>B54-B44-B38-B39-B50-B51-B53</f>
        <v>3563843</v>
      </c>
    </row>
    <row r="56" spans="1:13" ht="15.75" thickBot="1">
      <c r="A56" s="6" t="s">
        <v>37</v>
      </c>
    </row>
    <row r="57" spans="1:13" ht="15.75" thickBot="1">
      <c r="A57" s="3" t="s">
        <v>32</v>
      </c>
      <c r="B57" s="4">
        <v>2018</v>
      </c>
      <c r="C57" s="4">
        <v>2019</v>
      </c>
      <c r="D57" s="4">
        <v>2020</v>
      </c>
      <c r="E57" s="4">
        <v>2021</v>
      </c>
      <c r="F57" s="4">
        <v>2022</v>
      </c>
      <c r="G57" s="4">
        <v>2023</v>
      </c>
      <c r="H57" s="4">
        <v>2024</v>
      </c>
      <c r="I57" s="4">
        <v>2025</v>
      </c>
      <c r="J57" s="4">
        <v>2026</v>
      </c>
      <c r="K57" s="4">
        <v>2027</v>
      </c>
      <c r="L57" s="4">
        <v>2028</v>
      </c>
      <c r="M57" s="4">
        <v>2029</v>
      </c>
    </row>
    <row r="58" spans="1:13" ht="15.75" thickBot="1">
      <c r="A58" s="5" t="s">
        <v>33</v>
      </c>
      <c r="B58" s="37">
        <f>B54*0.5</f>
        <v>2056784.08</v>
      </c>
      <c r="C58" s="37">
        <f>B54-B58-D58</f>
        <v>1439748.8560000001</v>
      </c>
      <c r="D58" s="37">
        <f>B54*0.15</f>
        <v>617035.22400000005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</row>
    <row r="59" spans="1:13" ht="15.75" thickBot="1">
      <c r="A59" s="5" t="s">
        <v>34</v>
      </c>
      <c r="B59" s="37">
        <v>0</v>
      </c>
      <c r="C59" s="37">
        <v>0</v>
      </c>
      <c r="D59" s="37">
        <v>0</v>
      </c>
      <c r="E59" s="37">
        <f>B54/9</f>
        <v>457063.12888888892</v>
      </c>
      <c r="F59" s="37">
        <f t="shared" ref="F59:M59" si="0">E59</f>
        <v>457063.12888888892</v>
      </c>
      <c r="G59" s="37">
        <f t="shared" si="0"/>
        <v>457063.12888888892</v>
      </c>
      <c r="H59" s="37">
        <f t="shared" si="0"/>
        <v>457063.12888888892</v>
      </c>
      <c r="I59" s="37">
        <f t="shared" si="0"/>
        <v>457063.12888888892</v>
      </c>
      <c r="J59" s="37">
        <f t="shared" si="0"/>
        <v>457063.12888888892</v>
      </c>
      <c r="K59" s="37">
        <f t="shared" si="0"/>
        <v>457063.12888888892</v>
      </c>
      <c r="L59" s="37">
        <f t="shared" si="0"/>
        <v>457063.12888888892</v>
      </c>
      <c r="M59" s="37">
        <f t="shared" si="0"/>
        <v>457063.12888888892</v>
      </c>
    </row>
    <row r="60" spans="1:13" ht="15.75" thickBot="1">
      <c r="A60" s="5" t="s">
        <v>35</v>
      </c>
      <c r="B60" s="37">
        <v>0</v>
      </c>
      <c r="C60" s="37">
        <v>0</v>
      </c>
      <c r="D60" s="37">
        <v>0</v>
      </c>
      <c r="E60" s="37">
        <f t="shared" ref="E60:M60" si="1">E63*0.04</f>
        <v>164542.72640000001</v>
      </c>
      <c r="F60" s="37">
        <f t="shared" si="1"/>
        <v>146260.20124444447</v>
      </c>
      <c r="G60" s="37">
        <f t="shared" si="1"/>
        <v>127977.67608888891</v>
      </c>
      <c r="H60" s="37">
        <f t="shared" si="1"/>
        <v>109695.15093333335</v>
      </c>
      <c r="I60" s="37">
        <f t="shared" si="1"/>
        <v>91412.625777777808</v>
      </c>
      <c r="J60" s="37">
        <f t="shared" si="1"/>
        <v>73130.10062222225</v>
      </c>
      <c r="K60" s="37">
        <f t="shared" si="1"/>
        <v>54847.575466666691</v>
      </c>
      <c r="L60" s="37">
        <f t="shared" si="1"/>
        <v>36565.050311111132</v>
      </c>
      <c r="M60" s="37">
        <f t="shared" si="1"/>
        <v>18282.52515555557</v>
      </c>
    </row>
    <row r="61" spans="1:13" ht="15.75" thickBot="1">
      <c r="A61" s="5" t="s">
        <v>36</v>
      </c>
      <c r="B61" s="37">
        <f>B59+B60</f>
        <v>0</v>
      </c>
      <c r="C61" s="37">
        <f t="shared" ref="C61:M61" si="2">C59+C60</f>
        <v>0</v>
      </c>
      <c r="D61" s="37">
        <f t="shared" si="2"/>
        <v>0</v>
      </c>
      <c r="E61" s="37">
        <f t="shared" si="2"/>
        <v>621605.85528888891</v>
      </c>
      <c r="F61" s="37">
        <f t="shared" si="2"/>
        <v>603323.33013333334</v>
      </c>
      <c r="G61" s="37">
        <f t="shared" si="2"/>
        <v>585040.80497777788</v>
      </c>
      <c r="H61" s="37">
        <f t="shared" si="2"/>
        <v>566758.27982222231</v>
      </c>
      <c r="I61" s="37">
        <f t="shared" si="2"/>
        <v>548475.75466666673</v>
      </c>
      <c r="J61" s="37">
        <f t="shared" si="2"/>
        <v>530193.22951111116</v>
      </c>
      <c r="K61" s="37">
        <f t="shared" si="2"/>
        <v>511910.70435555559</v>
      </c>
      <c r="L61" s="37">
        <f t="shared" si="2"/>
        <v>493628.17920000007</v>
      </c>
      <c r="M61" s="37">
        <f t="shared" si="2"/>
        <v>475345.6540444445</v>
      </c>
    </row>
    <row r="63" spans="1:13">
      <c r="A63" s="38" t="s">
        <v>92</v>
      </c>
      <c r="B63" s="50">
        <f>B58</f>
        <v>2056784.08</v>
      </c>
      <c r="C63" s="50">
        <f>B63+C58</f>
        <v>3496532.9360000002</v>
      </c>
      <c r="D63" s="50">
        <f>C63+D58</f>
        <v>4113568.16</v>
      </c>
      <c r="E63" s="50">
        <f>D63</f>
        <v>4113568.16</v>
      </c>
      <c r="F63" s="50">
        <f t="shared" ref="F63:M63" si="3">E63-F59</f>
        <v>3656505.0311111114</v>
      </c>
      <c r="G63" s="50">
        <f t="shared" si="3"/>
        <v>3199441.9022222226</v>
      </c>
      <c r="H63" s="50">
        <f t="shared" si="3"/>
        <v>2742378.7733333339</v>
      </c>
      <c r="I63" s="50">
        <f t="shared" si="3"/>
        <v>2285315.6444444451</v>
      </c>
      <c r="J63" s="50">
        <f t="shared" si="3"/>
        <v>1828252.5155555562</v>
      </c>
      <c r="K63" s="50">
        <f t="shared" si="3"/>
        <v>1371189.3866666672</v>
      </c>
      <c r="L63" s="39">
        <f t="shared" si="3"/>
        <v>914126.2577777782</v>
      </c>
      <c r="M63" s="39">
        <f t="shared" si="3"/>
        <v>457063.12888888927</v>
      </c>
    </row>
  </sheetData>
  <mergeCells count="1">
    <mergeCell ref="A1:A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M187"/>
  <sheetViews>
    <sheetView tabSelected="1" topLeftCell="A122" workbookViewId="0">
      <selection activeCell="G132" sqref="G132"/>
    </sheetView>
  </sheetViews>
  <sheetFormatPr defaultRowHeight="15"/>
  <cols>
    <col min="1" max="1" width="38.42578125" customWidth="1"/>
    <col min="2" max="2" width="15.5703125" customWidth="1"/>
    <col min="3" max="3" width="14" customWidth="1"/>
    <col min="4" max="4" width="11.85546875" customWidth="1"/>
    <col min="5" max="5" width="11.5703125" customWidth="1"/>
    <col min="6" max="6" width="11.42578125" customWidth="1"/>
    <col min="7" max="7" width="11.5703125" customWidth="1"/>
    <col min="8" max="8" width="12.42578125" customWidth="1"/>
    <col min="9" max="9" width="11.85546875" customWidth="1"/>
    <col min="10" max="10" width="11.5703125" customWidth="1"/>
    <col min="11" max="11" width="11.7109375" customWidth="1"/>
    <col min="12" max="12" width="11.5703125" customWidth="1"/>
  </cols>
  <sheetData>
    <row r="2" spans="1:12" ht="15.75">
      <c r="A2" s="14" t="s">
        <v>38</v>
      </c>
    </row>
    <row r="3" spans="1:12" ht="15.75" thickBot="1"/>
    <row r="4" spans="1:12" ht="32.25" customHeight="1" thickBot="1">
      <c r="A4" s="20" t="s">
        <v>39</v>
      </c>
      <c r="B4" s="20" t="str">
        <f>B51</f>
        <v>единица измерения</v>
      </c>
      <c r="C4" s="20" t="s">
        <v>75</v>
      </c>
      <c r="D4" s="21" t="s">
        <v>40</v>
      </c>
      <c r="E4" s="21" t="s">
        <v>41</v>
      </c>
      <c r="F4" s="21" t="s">
        <v>42</v>
      </c>
      <c r="G4" s="21" t="s">
        <v>43</v>
      </c>
      <c r="H4" s="21" t="s">
        <v>44</v>
      </c>
      <c r="I4" s="21" t="s">
        <v>45</v>
      </c>
      <c r="J4" s="21" t="s">
        <v>46</v>
      </c>
      <c r="K4" s="21" t="s">
        <v>47</v>
      </c>
      <c r="L4" s="21" t="s">
        <v>48</v>
      </c>
    </row>
    <row r="5" spans="1:12" ht="15.75" thickBot="1">
      <c r="A5" s="17" t="s">
        <v>50</v>
      </c>
      <c r="B5" s="19" t="s">
        <v>77</v>
      </c>
      <c r="C5" s="16">
        <f>D5/2</f>
        <v>6165</v>
      </c>
      <c r="D5" s="16">
        <v>12330</v>
      </c>
      <c r="E5" s="16">
        <f>D5</f>
        <v>12330</v>
      </c>
      <c r="F5" s="16">
        <f t="shared" ref="F5:L5" si="0">E5</f>
        <v>12330</v>
      </c>
      <c r="G5" s="16">
        <f t="shared" si="0"/>
        <v>12330</v>
      </c>
      <c r="H5" s="16">
        <f t="shared" si="0"/>
        <v>12330</v>
      </c>
      <c r="I5" s="16">
        <f t="shared" si="0"/>
        <v>12330</v>
      </c>
      <c r="J5" s="16">
        <f t="shared" si="0"/>
        <v>12330</v>
      </c>
      <c r="K5" s="16">
        <f t="shared" si="0"/>
        <v>12330</v>
      </c>
      <c r="L5" s="16">
        <f t="shared" si="0"/>
        <v>12330</v>
      </c>
    </row>
    <row r="6" spans="1:12" ht="15.75" thickBot="1">
      <c r="A6" s="8" t="s">
        <v>51</v>
      </c>
      <c r="B6" s="19" t="s">
        <v>77</v>
      </c>
      <c r="C6" s="16">
        <f t="shared" ref="C6:C7" si="1">D6/2</f>
        <v>1050</v>
      </c>
      <c r="D6" s="16">
        <v>2100</v>
      </c>
      <c r="E6" s="16">
        <f t="shared" ref="E6:L8" si="2">D6</f>
        <v>2100</v>
      </c>
      <c r="F6" s="16">
        <f t="shared" si="2"/>
        <v>2100</v>
      </c>
      <c r="G6" s="16">
        <f t="shared" si="2"/>
        <v>2100</v>
      </c>
      <c r="H6" s="16">
        <f t="shared" si="2"/>
        <v>2100</v>
      </c>
      <c r="I6" s="16">
        <f t="shared" si="2"/>
        <v>2100</v>
      </c>
      <c r="J6" s="16">
        <f t="shared" si="2"/>
        <v>2100</v>
      </c>
      <c r="K6" s="16">
        <f t="shared" si="2"/>
        <v>2100</v>
      </c>
      <c r="L6" s="16">
        <f t="shared" si="2"/>
        <v>2100</v>
      </c>
    </row>
    <row r="7" spans="1:12" ht="15.75" thickBot="1">
      <c r="A7" s="8" t="s">
        <v>52</v>
      </c>
      <c r="B7" s="19" t="s">
        <v>77</v>
      </c>
      <c r="C7" s="16">
        <f t="shared" si="1"/>
        <v>325000</v>
      </c>
      <c r="D7" s="16">
        <v>650000</v>
      </c>
      <c r="E7" s="16">
        <f t="shared" si="2"/>
        <v>650000</v>
      </c>
      <c r="F7" s="16">
        <f t="shared" si="2"/>
        <v>650000</v>
      </c>
      <c r="G7" s="16">
        <f t="shared" si="2"/>
        <v>650000</v>
      </c>
      <c r="H7" s="16">
        <f t="shared" si="2"/>
        <v>650000</v>
      </c>
      <c r="I7" s="16">
        <f t="shared" si="2"/>
        <v>650000</v>
      </c>
      <c r="J7" s="16">
        <f t="shared" si="2"/>
        <v>650000</v>
      </c>
      <c r="K7" s="16">
        <f t="shared" si="2"/>
        <v>650000</v>
      </c>
      <c r="L7" s="16">
        <f t="shared" si="2"/>
        <v>650000</v>
      </c>
    </row>
    <row r="8" spans="1:12" ht="15.75" thickBot="1">
      <c r="A8" s="8" t="s">
        <v>53</v>
      </c>
      <c r="B8" s="19" t="s">
        <v>77</v>
      </c>
      <c r="C8" s="16">
        <v>0</v>
      </c>
      <c r="D8" s="16">
        <v>0</v>
      </c>
      <c r="E8" s="16">
        <v>7500</v>
      </c>
      <c r="F8" s="16">
        <f>E8</f>
        <v>7500</v>
      </c>
      <c r="G8" s="16">
        <f t="shared" si="2"/>
        <v>7500</v>
      </c>
      <c r="H8" s="16">
        <f t="shared" si="2"/>
        <v>7500</v>
      </c>
      <c r="I8" s="16">
        <f t="shared" si="2"/>
        <v>7500</v>
      </c>
      <c r="J8" s="16">
        <f t="shared" si="2"/>
        <v>7500</v>
      </c>
      <c r="K8" s="16">
        <f t="shared" si="2"/>
        <v>7500</v>
      </c>
      <c r="L8" s="16">
        <f t="shared" si="2"/>
        <v>7500</v>
      </c>
    </row>
    <row r="9" spans="1:12" ht="15.75" thickBot="1">
      <c r="A9" s="8" t="s">
        <v>54</v>
      </c>
      <c r="B9" s="19" t="s">
        <v>77</v>
      </c>
      <c r="C9" s="16">
        <v>0</v>
      </c>
      <c r="D9" s="16">
        <f>E9*0.25</f>
        <v>1500000</v>
      </c>
      <c r="E9" s="16">
        <v>6000000</v>
      </c>
      <c r="F9" s="16">
        <f>E9</f>
        <v>6000000</v>
      </c>
      <c r="G9" s="16">
        <f t="shared" ref="G9:L15" si="3">F9</f>
        <v>6000000</v>
      </c>
      <c r="H9" s="16">
        <f t="shared" si="3"/>
        <v>6000000</v>
      </c>
      <c r="I9" s="16">
        <f t="shared" si="3"/>
        <v>6000000</v>
      </c>
      <c r="J9" s="16">
        <f t="shared" si="3"/>
        <v>6000000</v>
      </c>
      <c r="K9" s="16">
        <f t="shared" si="3"/>
        <v>6000000</v>
      </c>
      <c r="L9" s="16">
        <f t="shared" si="3"/>
        <v>6000000</v>
      </c>
    </row>
    <row r="10" spans="1:12" ht="15.75" thickBot="1">
      <c r="A10" s="112" t="s">
        <v>175</v>
      </c>
      <c r="B10" s="113" t="s">
        <v>77</v>
      </c>
      <c r="C10" s="16">
        <f>D10/2</f>
        <v>1620000</v>
      </c>
      <c r="D10" s="16">
        <v>3240000</v>
      </c>
      <c r="E10" s="16">
        <f>D10</f>
        <v>3240000</v>
      </c>
      <c r="F10" s="16">
        <f t="shared" ref="F10" si="4">E10</f>
        <v>3240000</v>
      </c>
      <c r="G10" s="16">
        <f t="shared" si="3"/>
        <v>3240000</v>
      </c>
      <c r="H10" s="16">
        <f t="shared" si="3"/>
        <v>3240000</v>
      </c>
      <c r="I10" s="16">
        <f t="shared" si="3"/>
        <v>3240000</v>
      </c>
      <c r="J10" s="16">
        <f t="shared" si="3"/>
        <v>3240000</v>
      </c>
      <c r="K10" s="16">
        <f t="shared" si="3"/>
        <v>3240000</v>
      </c>
      <c r="L10" s="16">
        <f t="shared" si="3"/>
        <v>3240000</v>
      </c>
    </row>
    <row r="11" spans="1:12" ht="15.75" thickBot="1">
      <c r="A11" s="109" t="s">
        <v>194</v>
      </c>
      <c r="B11" s="113" t="s">
        <v>77</v>
      </c>
      <c r="C11" s="16">
        <v>0</v>
      </c>
      <c r="D11" s="16">
        <f>E11/2</f>
        <v>50000</v>
      </c>
      <c r="E11" s="16">
        <v>100000</v>
      </c>
      <c r="F11" s="16">
        <f t="shared" ref="F11:F13" si="5">E11</f>
        <v>100000</v>
      </c>
      <c r="G11" s="16">
        <f t="shared" si="3"/>
        <v>100000</v>
      </c>
      <c r="H11" s="16">
        <f t="shared" si="3"/>
        <v>100000</v>
      </c>
      <c r="I11" s="16">
        <f t="shared" si="3"/>
        <v>100000</v>
      </c>
      <c r="J11" s="16">
        <f t="shared" si="3"/>
        <v>100000</v>
      </c>
      <c r="K11" s="16">
        <f t="shared" si="3"/>
        <v>100000</v>
      </c>
      <c r="L11" s="16">
        <f t="shared" si="3"/>
        <v>100000</v>
      </c>
    </row>
    <row r="12" spans="1:12" ht="15.75" thickBot="1">
      <c r="A12" s="109" t="s">
        <v>206</v>
      </c>
      <c r="B12" s="113" t="s">
        <v>77</v>
      </c>
      <c r="C12" s="16">
        <v>500</v>
      </c>
      <c r="D12" s="16">
        <v>1000</v>
      </c>
      <c r="E12" s="16">
        <v>1400</v>
      </c>
      <c r="F12" s="16">
        <f t="shared" si="5"/>
        <v>1400</v>
      </c>
      <c r="G12" s="16">
        <f t="shared" si="3"/>
        <v>1400</v>
      </c>
      <c r="H12" s="16">
        <f t="shared" si="3"/>
        <v>1400</v>
      </c>
      <c r="I12" s="16">
        <f t="shared" si="3"/>
        <v>1400</v>
      </c>
      <c r="J12" s="16">
        <f t="shared" si="3"/>
        <v>1400</v>
      </c>
      <c r="K12" s="16">
        <f t="shared" si="3"/>
        <v>1400</v>
      </c>
      <c r="L12" s="16">
        <f t="shared" si="3"/>
        <v>1400</v>
      </c>
    </row>
    <row r="13" spans="1:12" ht="15.75" thickBot="1">
      <c r="A13" s="109" t="s">
        <v>207</v>
      </c>
      <c r="B13" s="113" t="s">
        <v>77</v>
      </c>
      <c r="C13" s="16">
        <v>500</v>
      </c>
      <c r="D13" s="16">
        <v>1000</v>
      </c>
      <c r="E13" s="16">
        <v>1400</v>
      </c>
      <c r="F13" s="16">
        <f t="shared" si="5"/>
        <v>1400</v>
      </c>
      <c r="G13" s="16">
        <f t="shared" si="3"/>
        <v>1400</v>
      </c>
      <c r="H13" s="16">
        <f t="shared" si="3"/>
        <v>1400</v>
      </c>
      <c r="I13" s="16">
        <f t="shared" si="3"/>
        <v>1400</v>
      </c>
      <c r="J13" s="16">
        <f t="shared" si="3"/>
        <v>1400</v>
      </c>
      <c r="K13" s="16">
        <f t="shared" si="3"/>
        <v>1400</v>
      </c>
      <c r="L13" s="16">
        <f t="shared" si="3"/>
        <v>1400</v>
      </c>
    </row>
    <row r="14" spans="1:12" ht="15.75" thickBot="1">
      <c r="A14" s="109" t="s">
        <v>176</v>
      </c>
      <c r="B14" s="114" t="s">
        <v>77</v>
      </c>
      <c r="C14" s="16">
        <v>1000</v>
      </c>
      <c r="D14" s="16">
        <v>2500</v>
      </c>
      <c r="E14" s="16">
        <f>D14</f>
        <v>2500</v>
      </c>
      <c r="F14" s="16">
        <f t="shared" ref="F14" si="6">E14</f>
        <v>2500</v>
      </c>
      <c r="G14" s="16">
        <f t="shared" si="3"/>
        <v>2500</v>
      </c>
      <c r="H14" s="16">
        <f t="shared" si="3"/>
        <v>2500</v>
      </c>
      <c r="I14" s="16">
        <f t="shared" si="3"/>
        <v>2500</v>
      </c>
      <c r="J14" s="16">
        <f t="shared" si="3"/>
        <v>2500</v>
      </c>
      <c r="K14" s="16">
        <f t="shared" si="3"/>
        <v>2500</v>
      </c>
      <c r="L14" s="16">
        <f t="shared" si="3"/>
        <v>2500</v>
      </c>
    </row>
    <row r="15" spans="1:12" ht="15.75" thickBot="1">
      <c r="A15" s="8" t="s">
        <v>55</v>
      </c>
      <c r="B15" s="19" t="s">
        <v>78</v>
      </c>
      <c r="C15" s="16">
        <v>0</v>
      </c>
      <c r="D15" s="16">
        <v>0</v>
      </c>
      <c r="E15" s="16">
        <v>30000</v>
      </c>
      <c r="F15" s="16">
        <f>E15</f>
        <v>30000</v>
      </c>
      <c r="G15" s="16">
        <f t="shared" si="3"/>
        <v>30000</v>
      </c>
      <c r="H15" s="16">
        <f t="shared" si="3"/>
        <v>30000</v>
      </c>
      <c r="I15" s="16">
        <f t="shared" si="3"/>
        <v>30000</v>
      </c>
      <c r="J15" s="16">
        <f t="shared" si="3"/>
        <v>30000</v>
      </c>
      <c r="K15" s="16">
        <f t="shared" si="3"/>
        <v>30000</v>
      </c>
      <c r="L15" s="16">
        <f t="shared" si="3"/>
        <v>30000</v>
      </c>
    </row>
    <row r="16" spans="1:12" ht="15.75" thickBot="1">
      <c r="A16" s="8" t="s">
        <v>56</v>
      </c>
      <c r="B16" s="19" t="s">
        <v>79</v>
      </c>
      <c r="C16" s="16">
        <v>0</v>
      </c>
      <c r="D16" s="16">
        <v>0</v>
      </c>
      <c r="E16" s="16">
        <v>2000</v>
      </c>
      <c r="F16" s="16">
        <f t="shared" ref="F16:L20" si="7">E16</f>
        <v>2000</v>
      </c>
      <c r="G16" s="16">
        <f t="shared" si="7"/>
        <v>2000</v>
      </c>
      <c r="H16" s="16">
        <f t="shared" si="7"/>
        <v>2000</v>
      </c>
      <c r="I16" s="16">
        <f t="shared" si="7"/>
        <v>2000</v>
      </c>
      <c r="J16" s="16">
        <f t="shared" si="7"/>
        <v>2000</v>
      </c>
      <c r="K16" s="16">
        <f t="shared" si="7"/>
        <v>2000</v>
      </c>
      <c r="L16" s="16">
        <f t="shared" si="7"/>
        <v>2000</v>
      </c>
    </row>
    <row r="17" spans="1:12" ht="15.75" thickBot="1">
      <c r="A17" s="8" t="s">
        <v>57</v>
      </c>
      <c r="B17" s="19" t="s">
        <v>79</v>
      </c>
      <c r="C17" s="16">
        <v>0</v>
      </c>
      <c r="D17" s="16">
        <v>0</v>
      </c>
      <c r="E17" s="16">
        <v>3000</v>
      </c>
      <c r="F17" s="16">
        <f t="shared" si="7"/>
        <v>3000</v>
      </c>
      <c r="G17" s="16">
        <f t="shared" si="7"/>
        <v>3000</v>
      </c>
      <c r="H17" s="16">
        <f t="shared" si="7"/>
        <v>3000</v>
      </c>
      <c r="I17" s="16">
        <f t="shared" si="7"/>
        <v>3000</v>
      </c>
      <c r="J17" s="16">
        <f t="shared" si="7"/>
        <v>3000</v>
      </c>
      <c r="K17" s="16">
        <f t="shared" si="7"/>
        <v>3000</v>
      </c>
      <c r="L17" s="16">
        <f t="shared" si="7"/>
        <v>3000</v>
      </c>
    </row>
    <row r="18" spans="1:12" ht="15.75" thickBot="1">
      <c r="A18" s="10" t="s">
        <v>58</v>
      </c>
      <c r="B18" s="9" t="str">
        <f>B15</f>
        <v>тыс. литров</v>
      </c>
      <c r="C18" s="16">
        <v>0</v>
      </c>
      <c r="D18" s="16">
        <v>0</v>
      </c>
      <c r="E18" s="16">
        <v>14000</v>
      </c>
      <c r="F18" s="16">
        <f t="shared" si="7"/>
        <v>14000</v>
      </c>
      <c r="G18" s="16">
        <f t="shared" si="7"/>
        <v>14000</v>
      </c>
      <c r="H18" s="16">
        <f t="shared" si="7"/>
        <v>14000</v>
      </c>
      <c r="I18" s="16">
        <f t="shared" si="7"/>
        <v>14000</v>
      </c>
      <c r="J18" s="16">
        <f t="shared" si="7"/>
        <v>14000</v>
      </c>
      <c r="K18" s="16">
        <f t="shared" si="7"/>
        <v>14000</v>
      </c>
      <c r="L18" s="16">
        <f t="shared" si="7"/>
        <v>14000</v>
      </c>
    </row>
    <row r="19" spans="1:12" ht="15.75" thickBot="1">
      <c r="A19" s="10" t="s">
        <v>60</v>
      </c>
      <c r="B19" s="9" t="s">
        <v>77</v>
      </c>
      <c r="C19" s="16">
        <v>0</v>
      </c>
      <c r="D19" s="16">
        <v>6000</v>
      </c>
      <c r="E19" s="16">
        <v>9600</v>
      </c>
      <c r="F19" s="16">
        <f t="shared" si="7"/>
        <v>9600</v>
      </c>
      <c r="G19" s="16">
        <f t="shared" si="7"/>
        <v>9600</v>
      </c>
      <c r="H19" s="16">
        <f t="shared" si="7"/>
        <v>9600</v>
      </c>
      <c r="I19" s="16">
        <f t="shared" si="7"/>
        <v>9600</v>
      </c>
      <c r="J19" s="16">
        <f t="shared" si="7"/>
        <v>9600</v>
      </c>
      <c r="K19" s="16">
        <f t="shared" si="7"/>
        <v>9600</v>
      </c>
      <c r="L19" s="16">
        <f t="shared" si="7"/>
        <v>9600</v>
      </c>
    </row>
    <row r="20" spans="1:12" ht="15.75" thickBot="1">
      <c r="A20" s="8" t="s">
        <v>61</v>
      </c>
      <c r="B20" s="9" t="s">
        <v>77</v>
      </c>
      <c r="C20" s="16">
        <v>0</v>
      </c>
      <c r="D20" s="16">
        <v>1000</v>
      </c>
      <c r="E20" s="16">
        <v>2800</v>
      </c>
      <c r="F20" s="16">
        <f t="shared" si="7"/>
        <v>2800</v>
      </c>
      <c r="G20" s="16">
        <f t="shared" si="7"/>
        <v>2800</v>
      </c>
      <c r="H20" s="16">
        <f t="shared" si="7"/>
        <v>2800</v>
      </c>
      <c r="I20" s="16">
        <f t="shared" si="7"/>
        <v>2800</v>
      </c>
      <c r="J20" s="16">
        <f t="shared" si="7"/>
        <v>2800</v>
      </c>
      <c r="K20" s="16">
        <f t="shared" si="7"/>
        <v>2800</v>
      </c>
      <c r="L20" s="16">
        <f t="shared" si="7"/>
        <v>2800</v>
      </c>
    </row>
    <row r="21" spans="1:12" ht="15.75" thickBot="1">
      <c r="A21" s="8" t="s">
        <v>63</v>
      </c>
      <c r="B21" s="9" t="s">
        <v>77</v>
      </c>
      <c r="C21" s="16">
        <f>D21*0.2</f>
        <v>900</v>
      </c>
      <c r="D21" s="16">
        <v>4500</v>
      </c>
      <c r="E21" s="16">
        <f>D21</f>
        <v>4500</v>
      </c>
      <c r="F21" s="16">
        <f t="shared" ref="F21:L25" si="8">E21</f>
        <v>4500</v>
      </c>
      <c r="G21" s="16">
        <f t="shared" si="8"/>
        <v>4500</v>
      </c>
      <c r="H21" s="16">
        <f t="shared" si="8"/>
        <v>4500</v>
      </c>
      <c r="I21" s="16">
        <f t="shared" si="8"/>
        <v>4500</v>
      </c>
      <c r="J21" s="16">
        <f t="shared" si="8"/>
        <v>4500</v>
      </c>
      <c r="K21" s="16">
        <f t="shared" si="8"/>
        <v>4500</v>
      </c>
      <c r="L21" s="16">
        <f t="shared" si="8"/>
        <v>4500</v>
      </c>
    </row>
    <row r="22" spans="1:12" ht="15.75" thickBot="1">
      <c r="A22" s="8" t="s">
        <v>195</v>
      </c>
      <c r="B22" s="9" t="s">
        <v>77</v>
      </c>
      <c r="C22" s="16">
        <f>D22*0.2</f>
        <v>360</v>
      </c>
      <c r="D22" s="16">
        <v>1800</v>
      </c>
      <c r="E22" s="16">
        <f>D22</f>
        <v>1800</v>
      </c>
      <c r="F22" s="16">
        <f t="shared" si="8"/>
        <v>1800</v>
      </c>
      <c r="G22" s="16">
        <f t="shared" si="8"/>
        <v>1800</v>
      </c>
      <c r="H22" s="16">
        <f t="shared" si="8"/>
        <v>1800</v>
      </c>
      <c r="I22" s="16">
        <f t="shared" si="8"/>
        <v>1800</v>
      </c>
      <c r="J22" s="16">
        <f t="shared" si="8"/>
        <v>1800</v>
      </c>
      <c r="K22" s="16">
        <f t="shared" si="8"/>
        <v>1800</v>
      </c>
      <c r="L22" s="16">
        <f t="shared" si="8"/>
        <v>1800</v>
      </c>
    </row>
    <row r="23" spans="1:12" ht="15.75" thickBot="1">
      <c r="A23" s="109" t="s">
        <v>178</v>
      </c>
      <c r="B23" s="110" t="s">
        <v>77</v>
      </c>
      <c r="C23" s="111">
        <v>1000</v>
      </c>
      <c r="D23" s="16">
        <v>5600</v>
      </c>
      <c r="E23" s="16">
        <f t="shared" ref="E23" si="9">D23</f>
        <v>5600</v>
      </c>
      <c r="F23" s="16">
        <f t="shared" si="8"/>
        <v>5600</v>
      </c>
      <c r="G23" s="16">
        <f t="shared" si="8"/>
        <v>5600</v>
      </c>
      <c r="H23" s="16">
        <f t="shared" si="8"/>
        <v>5600</v>
      </c>
      <c r="I23" s="16">
        <f t="shared" si="8"/>
        <v>5600</v>
      </c>
      <c r="J23" s="16">
        <f t="shared" si="8"/>
        <v>5600</v>
      </c>
      <c r="K23" s="16">
        <f t="shared" si="8"/>
        <v>5600</v>
      </c>
      <c r="L23" s="16">
        <f t="shared" si="8"/>
        <v>5600</v>
      </c>
    </row>
    <row r="24" spans="1:12" ht="15.75" thickBot="1">
      <c r="A24" s="8" t="s">
        <v>64</v>
      </c>
      <c r="B24" s="9" t="s">
        <v>77</v>
      </c>
      <c r="C24" s="16">
        <f>D24*0.2</f>
        <v>86</v>
      </c>
      <c r="D24" s="16">
        <v>430</v>
      </c>
      <c r="E24" s="16">
        <f>D24</f>
        <v>430</v>
      </c>
      <c r="F24" s="16">
        <f t="shared" si="8"/>
        <v>430</v>
      </c>
      <c r="G24" s="16">
        <f t="shared" si="8"/>
        <v>430</v>
      </c>
      <c r="H24" s="16">
        <f t="shared" si="8"/>
        <v>430</v>
      </c>
      <c r="I24" s="16">
        <f t="shared" si="8"/>
        <v>430</v>
      </c>
      <c r="J24" s="16">
        <f t="shared" si="8"/>
        <v>430</v>
      </c>
      <c r="K24" s="16">
        <f t="shared" si="8"/>
        <v>430</v>
      </c>
      <c r="L24" s="16">
        <f t="shared" si="8"/>
        <v>430</v>
      </c>
    </row>
    <row r="25" spans="1:12" ht="15.75" thickBot="1">
      <c r="A25" s="8" t="s">
        <v>65</v>
      </c>
      <c r="B25" s="19" t="s">
        <v>80</v>
      </c>
      <c r="C25" s="16">
        <v>0</v>
      </c>
      <c r="D25" s="16">
        <f>E25*0.3</f>
        <v>1678.2</v>
      </c>
      <c r="E25" s="16">
        <v>5594</v>
      </c>
      <c r="F25" s="16">
        <f>E25</f>
        <v>5594</v>
      </c>
      <c r="G25" s="16">
        <f t="shared" si="8"/>
        <v>5594</v>
      </c>
      <c r="H25" s="16">
        <f t="shared" si="8"/>
        <v>5594</v>
      </c>
      <c r="I25" s="16">
        <f t="shared" si="8"/>
        <v>5594</v>
      </c>
      <c r="J25" s="16">
        <f t="shared" si="8"/>
        <v>5594</v>
      </c>
      <c r="K25" s="16">
        <f t="shared" si="8"/>
        <v>5594</v>
      </c>
      <c r="L25" s="16">
        <f t="shared" si="8"/>
        <v>5594</v>
      </c>
    </row>
    <row r="26" spans="1:12" ht="15.75" thickBot="1">
      <c r="A26" s="8" t="s">
        <v>66</v>
      </c>
      <c r="B26" s="19" t="s">
        <v>80</v>
      </c>
      <c r="C26" s="16">
        <v>0</v>
      </c>
      <c r="D26" s="16">
        <f t="shared" ref="D26:D27" si="10">E26*0.3</f>
        <v>1678.2</v>
      </c>
      <c r="E26" s="16">
        <v>5594</v>
      </c>
      <c r="F26" s="16">
        <f t="shared" ref="F26:L28" si="11">E26</f>
        <v>5594</v>
      </c>
      <c r="G26" s="16">
        <f t="shared" si="11"/>
        <v>5594</v>
      </c>
      <c r="H26" s="16">
        <f t="shared" si="11"/>
        <v>5594</v>
      </c>
      <c r="I26" s="16">
        <f t="shared" si="11"/>
        <v>5594</v>
      </c>
      <c r="J26" s="16">
        <f t="shared" si="11"/>
        <v>5594</v>
      </c>
      <c r="K26" s="16">
        <f t="shared" si="11"/>
        <v>5594</v>
      </c>
      <c r="L26" s="16">
        <f t="shared" si="11"/>
        <v>5594</v>
      </c>
    </row>
    <row r="27" spans="1:12" ht="15.75" thickBot="1">
      <c r="A27" s="8" t="s">
        <v>67</v>
      </c>
      <c r="B27" s="19" t="s">
        <v>80</v>
      </c>
      <c r="C27" s="16">
        <v>0</v>
      </c>
      <c r="D27" s="16">
        <f t="shared" si="10"/>
        <v>6712.5</v>
      </c>
      <c r="E27" s="16">
        <v>22375</v>
      </c>
      <c r="F27" s="16">
        <f t="shared" si="11"/>
        <v>22375</v>
      </c>
      <c r="G27" s="16">
        <f t="shared" si="11"/>
        <v>22375</v>
      </c>
      <c r="H27" s="16">
        <f t="shared" si="11"/>
        <v>22375</v>
      </c>
      <c r="I27" s="16">
        <f t="shared" si="11"/>
        <v>22375</v>
      </c>
      <c r="J27" s="16">
        <f t="shared" si="11"/>
        <v>22375</v>
      </c>
      <c r="K27" s="16">
        <f t="shared" si="11"/>
        <v>22375</v>
      </c>
      <c r="L27" s="16">
        <f t="shared" si="11"/>
        <v>22375</v>
      </c>
    </row>
    <row r="28" spans="1:12" ht="15.75" thickBot="1">
      <c r="A28" s="8" t="s">
        <v>68</v>
      </c>
      <c r="B28" s="19" t="s">
        <v>80</v>
      </c>
      <c r="C28" s="16">
        <v>0</v>
      </c>
      <c r="D28" s="16">
        <f>E28/2</f>
        <v>82855</v>
      </c>
      <c r="E28" s="16">
        <v>165710</v>
      </c>
      <c r="F28" s="16">
        <f t="shared" si="11"/>
        <v>165710</v>
      </c>
      <c r="G28" s="16">
        <f t="shared" si="11"/>
        <v>165710</v>
      </c>
      <c r="H28" s="16">
        <f t="shared" si="11"/>
        <v>165710</v>
      </c>
      <c r="I28" s="16">
        <f t="shared" si="11"/>
        <v>165710</v>
      </c>
      <c r="J28" s="16">
        <f t="shared" si="11"/>
        <v>165710</v>
      </c>
      <c r="K28" s="16">
        <f t="shared" si="11"/>
        <v>165710</v>
      </c>
      <c r="L28" s="16">
        <f t="shared" si="11"/>
        <v>165710</v>
      </c>
    </row>
    <row r="29" spans="1:12" ht="15.75" thickBot="1">
      <c r="A29" s="8" t="s">
        <v>62</v>
      </c>
      <c r="B29" s="19" t="s">
        <v>82</v>
      </c>
      <c r="C29" s="16">
        <v>0</v>
      </c>
      <c r="D29" s="16">
        <f>10000</f>
        <v>10000</v>
      </c>
      <c r="E29" s="16">
        <v>50000</v>
      </c>
      <c r="F29" s="16">
        <f t="shared" ref="F29:F35" si="12">E29</f>
        <v>50000</v>
      </c>
      <c r="G29" s="16">
        <f t="shared" ref="G29:L30" si="13">F29</f>
        <v>50000</v>
      </c>
      <c r="H29" s="16">
        <f t="shared" si="13"/>
        <v>50000</v>
      </c>
      <c r="I29" s="16">
        <f t="shared" si="13"/>
        <v>50000</v>
      </c>
      <c r="J29" s="16">
        <f t="shared" si="13"/>
        <v>50000</v>
      </c>
      <c r="K29" s="16">
        <f t="shared" si="13"/>
        <v>50000</v>
      </c>
      <c r="L29" s="16">
        <f t="shared" si="13"/>
        <v>50000</v>
      </c>
    </row>
    <row r="30" spans="1:12" ht="15.75" thickBot="1">
      <c r="A30" s="8" t="s">
        <v>69</v>
      </c>
      <c r="B30" s="19" t="s">
        <v>77</v>
      </c>
      <c r="C30" s="16">
        <v>0</v>
      </c>
      <c r="D30" s="16">
        <f>E30/4</f>
        <v>1750</v>
      </c>
      <c r="E30" s="16">
        <v>7000</v>
      </c>
      <c r="F30" s="16">
        <f t="shared" si="12"/>
        <v>7000</v>
      </c>
      <c r="G30" s="16">
        <f t="shared" si="13"/>
        <v>7000</v>
      </c>
      <c r="H30" s="16">
        <f t="shared" si="13"/>
        <v>7000</v>
      </c>
      <c r="I30" s="16">
        <f t="shared" si="13"/>
        <v>7000</v>
      </c>
      <c r="J30" s="16">
        <f t="shared" si="13"/>
        <v>7000</v>
      </c>
      <c r="K30" s="16">
        <f t="shared" si="13"/>
        <v>7000</v>
      </c>
      <c r="L30" s="16">
        <f t="shared" si="13"/>
        <v>7000</v>
      </c>
    </row>
    <row r="31" spans="1:12" ht="15.75" thickBot="1">
      <c r="A31" s="8" t="s">
        <v>70</v>
      </c>
      <c r="B31" s="19" t="s">
        <v>77</v>
      </c>
      <c r="C31" s="16">
        <v>0</v>
      </c>
      <c r="D31" s="131">
        <f t="shared" ref="D31:D32" si="14">E31/4</f>
        <v>23.75</v>
      </c>
      <c r="E31" s="16">
        <v>95</v>
      </c>
      <c r="F31" s="16">
        <f t="shared" si="12"/>
        <v>95</v>
      </c>
      <c r="G31" s="16">
        <f t="shared" ref="G31:L34" si="15">F31</f>
        <v>95</v>
      </c>
      <c r="H31" s="16">
        <f t="shared" si="15"/>
        <v>95</v>
      </c>
      <c r="I31" s="16">
        <f t="shared" si="15"/>
        <v>95</v>
      </c>
      <c r="J31" s="16">
        <f t="shared" si="15"/>
        <v>95</v>
      </c>
      <c r="K31" s="16">
        <f t="shared" si="15"/>
        <v>95</v>
      </c>
      <c r="L31" s="16">
        <f t="shared" si="15"/>
        <v>95</v>
      </c>
    </row>
    <row r="32" spans="1:12" ht="15.75" thickBot="1">
      <c r="A32" s="8" t="s">
        <v>196</v>
      </c>
      <c r="B32" s="19" t="s">
        <v>77</v>
      </c>
      <c r="C32" s="16">
        <v>0</v>
      </c>
      <c r="D32" s="16">
        <f t="shared" si="14"/>
        <v>1000</v>
      </c>
      <c r="E32" s="16">
        <v>4000</v>
      </c>
      <c r="F32" s="16">
        <f t="shared" si="12"/>
        <v>4000</v>
      </c>
      <c r="G32" s="16">
        <f t="shared" si="15"/>
        <v>4000</v>
      </c>
      <c r="H32" s="16">
        <f t="shared" si="15"/>
        <v>4000</v>
      </c>
      <c r="I32" s="16">
        <f t="shared" si="15"/>
        <v>4000</v>
      </c>
      <c r="J32" s="16">
        <f t="shared" si="15"/>
        <v>4000</v>
      </c>
      <c r="K32" s="16">
        <f t="shared" si="15"/>
        <v>4000</v>
      </c>
      <c r="L32" s="16">
        <f t="shared" si="15"/>
        <v>4000</v>
      </c>
    </row>
    <row r="33" spans="1:12" ht="15.75" thickBot="1">
      <c r="A33" s="115" t="s">
        <v>179</v>
      </c>
      <c r="B33" s="116" t="s">
        <v>77</v>
      </c>
      <c r="C33" s="16">
        <v>0</v>
      </c>
      <c r="D33" s="16">
        <f>E33*0.25</f>
        <v>10.5</v>
      </c>
      <c r="E33" s="16">
        <v>42</v>
      </c>
      <c r="F33" s="16">
        <f t="shared" si="12"/>
        <v>42</v>
      </c>
      <c r="G33" s="16">
        <f t="shared" si="15"/>
        <v>42</v>
      </c>
      <c r="H33" s="16">
        <f t="shared" si="15"/>
        <v>42</v>
      </c>
      <c r="I33" s="16">
        <f t="shared" si="15"/>
        <v>42</v>
      </c>
      <c r="J33" s="16">
        <f t="shared" si="15"/>
        <v>42</v>
      </c>
      <c r="K33" s="16">
        <f t="shared" si="15"/>
        <v>42</v>
      </c>
      <c r="L33" s="16">
        <f t="shared" si="15"/>
        <v>42</v>
      </c>
    </row>
    <row r="34" spans="1:12" ht="15.75" thickBot="1">
      <c r="A34" s="117" t="s">
        <v>177</v>
      </c>
      <c r="B34" s="118" t="s">
        <v>77</v>
      </c>
      <c r="C34" s="16">
        <v>0</v>
      </c>
      <c r="D34" s="16">
        <f>E34*0.25</f>
        <v>7</v>
      </c>
      <c r="E34" s="16">
        <v>28</v>
      </c>
      <c r="F34" s="16">
        <f t="shared" si="12"/>
        <v>28</v>
      </c>
      <c r="G34" s="16">
        <f t="shared" si="15"/>
        <v>28</v>
      </c>
      <c r="H34" s="16">
        <f t="shared" si="15"/>
        <v>28</v>
      </c>
      <c r="I34" s="16">
        <f t="shared" si="15"/>
        <v>28</v>
      </c>
      <c r="J34" s="16">
        <f t="shared" si="15"/>
        <v>28</v>
      </c>
      <c r="K34" s="16">
        <f t="shared" si="15"/>
        <v>28</v>
      </c>
      <c r="L34" s="16">
        <f t="shared" si="15"/>
        <v>28</v>
      </c>
    </row>
    <row r="35" spans="1:12" ht="15.75" thickBot="1">
      <c r="A35" s="8" t="s">
        <v>59</v>
      </c>
      <c r="B35" s="19" t="s">
        <v>77</v>
      </c>
      <c r="C35" s="16">
        <f>D35*0.25</f>
        <v>5640</v>
      </c>
      <c r="D35" s="16">
        <v>22560</v>
      </c>
      <c r="E35" s="16">
        <f>D35</f>
        <v>22560</v>
      </c>
      <c r="F35" s="16">
        <f t="shared" si="12"/>
        <v>22560</v>
      </c>
      <c r="G35" s="16">
        <f t="shared" ref="G35:L35" si="16">F35</f>
        <v>22560</v>
      </c>
      <c r="H35" s="16">
        <f t="shared" si="16"/>
        <v>22560</v>
      </c>
      <c r="I35" s="16">
        <f t="shared" si="16"/>
        <v>22560</v>
      </c>
      <c r="J35" s="16">
        <f t="shared" si="16"/>
        <v>22560</v>
      </c>
      <c r="K35" s="16">
        <f t="shared" si="16"/>
        <v>22560</v>
      </c>
      <c r="L35" s="16">
        <f t="shared" si="16"/>
        <v>22560</v>
      </c>
    </row>
    <row r="36" spans="1:12" ht="15.75" thickBot="1">
      <c r="A36" s="8" t="s">
        <v>173</v>
      </c>
      <c r="B36" s="19" t="s">
        <v>77</v>
      </c>
      <c r="C36" s="16">
        <v>688</v>
      </c>
      <c r="D36" s="16">
        <v>2753</v>
      </c>
      <c r="E36" s="16">
        <v>2753</v>
      </c>
      <c r="F36" s="16">
        <v>2753</v>
      </c>
      <c r="G36" s="16">
        <v>2753</v>
      </c>
      <c r="H36" s="16">
        <v>2753</v>
      </c>
      <c r="I36" s="16">
        <v>2753</v>
      </c>
      <c r="J36" s="16">
        <v>2753</v>
      </c>
      <c r="K36" s="16">
        <v>2753</v>
      </c>
      <c r="L36" s="16">
        <v>2753</v>
      </c>
    </row>
    <row r="37" spans="1:12" ht="15.75" thickBot="1">
      <c r="A37" s="8" t="s">
        <v>197</v>
      </c>
      <c r="B37" s="19" t="s">
        <v>77</v>
      </c>
      <c r="C37" s="16">
        <v>0</v>
      </c>
      <c r="D37" s="16">
        <f>E37*0.25</f>
        <v>50000</v>
      </c>
      <c r="E37" s="16">
        <v>200000</v>
      </c>
      <c r="F37" s="16">
        <f>E37</f>
        <v>200000</v>
      </c>
      <c r="G37" s="16">
        <f t="shared" ref="G37:L41" si="17">F37</f>
        <v>200000</v>
      </c>
      <c r="H37" s="16">
        <f t="shared" si="17"/>
        <v>200000</v>
      </c>
      <c r="I37" s="16">
        <f t="shared" si="17"/>
        <v>200000</v>
      </c>
      <c r="J37" s="16">
        <f t="shared" si="17"/>
        <v>200000</v>
      </c>
      <c r="K37" s="16">
        <f t="shared" si="17"/>
        <v>200000</v>
      </c>
      <c r="L37" s="16">
        <f t="shared" si="17"/>
        <v>200000</v>
      </c>
    </row>
    <row r="38" spans="1:12" ht="15.75" thickBot="1">
      <c r="A38" s="8" t="s">
        <v>198</v>
      </c>
      <c r="B38" s="19" t="s">
        <v>77</v>
      </c>
      <c r="C38" s="16">
        <v>0</v>
      </c>
      <c r="D38" s="16">
        <f t="shared" ref="D38:D39" si="18">E38*0.25</f>
        <v>75000</v>
      </c>
      <c r="E38" s="16">
        <v>300000</v>
      </c>
      <c r="F38" s="16">
        <f>E38</f>
        <v>300000</v>
      </c>
      <c r="G38" s="16">
        <f t="shared" si="17"/>
        <v>300000</v>
      </c>
      <c r="H38" s="16">
        <f t="shared" si="17"/>
        <v>300000</v>
      </c>
      <c r="I38" s="16">
        <f t="shared" si="17"/>
        <v>300000</v>
      </c>
      <c r="J38" s="16">
        <f t="shared" si="17"/>
        <v>300000</v>
      </c>
      <c r="K38" s="16">
        <f t="shared" si="17"/>
        <v>300000</v>
      </c>
      <c r="L38" s="16">
        <f t="shared" si="17"/>
        <v>300000</v>
      </c>
    </row>
    <row r="39" spans="1:12" ht="15.75" thickBot="1">
      <c r="A39" s="8" t="s">
        <v>199</v>
      </c>
      <c r="B39" s="19" t="s">
        <v>77</v>
      </c>
      <c r="C39" s="16">
        <v>0</v>
      </c>
      <c r="D39" s="16">
        <f t="shared" si="18"/>
        <v>200000</v>
      </c>
      <c r="E39" s="16">
        <v>800000</v>
      </c>
      <c r="F39" s="16">
        <f>E39</f>
        <v>800000</v>
      </c>
      <c r="G39" s="16">
        <f t="shared" si="17"/>
        <v>800000</v>
      </c>
      <c r="H39" s="16">
        <f t="shared" si="17"/>
        <v>800000</v>
      </c>
      <c r="I39" s="16">
        <f t="shared" si="17"/>
        <v>800000</v>
      </c>
      <c r="J39" s="16">
        <f t="shared" si="17"/>
        <v>800000</v>
      </c>
      <c r="K39" s="16">
        <f t="shared" si="17"/>
        <v>800000</v>
      </c>
      <c r="L39" s="16">
        <f t="shared" si="17"/>
        <v>800000</v>
      </c>
    </row>
    <row r="40" spans="1:12" ht="15.75" thickBot="1">
      <c r="A40" s="8" t="s">
        <v>200</v>
      </c>
      <c r="B40" s="19" t="s">
        <v>77</v>
      </c>
      <c r="C40" s="16">
        <f>D40*0.2</f>
        <v>35000</v>
      </c>
      <c r="D40" s="16">
        <f>E40*0.5</f>
        <v>175000</v>
      </c>
      <c r="E40" s="16">
        <v>350000</v>
      </c>
      <c r="F40" s="16">
        <f>E40</f>
        <v>350000</v>
      </c>
      <c r="G40" s="16">
        <f t="shared" si="17"/>
        <v>350000</v>
      </c>
      <c r="H40" s="16">
        <f t="shared" si="17"/>
        <v>350000</v>
      </c>
      <c r="I40" s="16">
        <f t="shared" si="17"/>
        <v>350000</v>
      </c>
      <c r="J40" s="16">
        <f t="shared" si="17"/>
        <v>350000</v>
      </c>
      <c r="K40" s="16">
        <f t="shared" si="17"/>
        <v>350000</v>
      </c>
      <c r="L40" s="16">
        <f t="shared" si="17"/>
        <v>350000</v>
      </c>
    </row>
    <row r="41" spans="1:12" ht="15.75" thickBot="1">
      <c r="A41" s="8" t="s">
        <v>201</v>
      </c>
      <c r="B41" s="19" t="s">
        <v>77</v>
      </c>
      <c r="C41" s="16">
        <f>D41*0.2</f>
        <v>35000</v>
      </c>
      <c r="D41" s="16">
        <f>E41*0.5</f>
        <v>175000</v>
      </c>
      <c r="E41" s="16">
        <v>350000</v>
      </c>
      <c r="F41" s="16">
        <f>E41</f>
        <v>350000</v>
      </c>
      <c r="G41" s="16">
        <f t="shared" si="17"/>
        <v>350000</v>
      </c>
      <c r="H41" s="16">
        <f t="shared" si="17"/>
        <v>350000</v>
      </c>
      <c r="I41" s="16">
        <f t="shared" si="17"/>
        <v>350000</v>
      </c>
      <c r="J41" s="16">
        <f t="shared" si="17"/>
        <v>350000</v>
      </c>
      <c r="K41" s="16">
        <f t="shared" si="17"/>
        <v>350000</v>
      </c>
      <c r="L41" s="16">
        <f t="shared" si="17"/>
        <v>350000</v>
      </c>
    </row>
    <row r="42" spans="1:12" ht="15.75" thickBot="1">
      <c r="A42" s="8" t="s">
        <v>202</v>
      </c>
      <c r="B42" s="19" t="s">
        <v>205</v>
      </c>
      <c r="C42" s="16">
        <v>0</v>
      </c>
      <c r="D42" s="16">
        <v>24000</v>
      </c>
      <c r="E42" s="16">
        <v>24000</v>
      </c>
      <c r="F42" s="16">
        <v>24000</v>
      </c>
      <c r="G42" s="16">
        <v>24000</v>
      </c>
      <c r="H42" s="16">
        <v>24000</v>
      </c>
      <c r="I42" s="16">
        <v>24000</v>
      </c>
      <c r="J42" s="16">
        <v>24000</v>
      </c>
      <c r="K42" s="16">
        <v>24000</v>
      </c>
      <c r="L42" s="16">
        <v>24000</v>
      </c>
    </row>
    <row r="43" spans="1:12" ht="15.75" thickBot="1">
      <c r="A43" s="8" t="s">
        <v>203</v>
      </c>
      <c r="B43" s="19" t="s">
        <v>81</v>
      </c>
      <c r="C43" s="16">
        <v>400</v>
      </c>
      <c r="D43" s="16">
        <v>800</v>
      </c>
      <c r="E43" s="16">
        <v>800</v>
      </c>
      <c r="F43" s="16">
        <v>800</v>
      </c>
      <c r="G43" s="16">
        <v>800</v>
      </c>
      <c r="H43" s="16">
        <v>800</v>
      </c>
      <c r="I43" s="16">
        <v>800</v>
      </c>
      <c r="J43" s="16">
        <v>800</v>
      </c>
      <c r="K43" s="16">
        <v>800</v>
      </c>
      <c r="L43" s="16">
        <v>800</v>
      </c>
    </row>
    <row r="44" spans="1:12" ht="15.75" thickBot="1">
      <c r="A44" s="133" t="s">
        <v>235</v>
      </c>
      <c r="B44" s="19" t="s">
        <v>77</v>
      </c>
      <c r="C44" s="16">
        <f>D44/2</f>
        <v>10000</v>
      </c>
      <c r="D44" s="16">
        <v>20000</v>
      </c>
      <c r="E44" s="16">
        <f>D44</f>
        <v>20000</v>
      </c>
      <c r="F44" s="16">
        <f t="shared" ref="F44:L44" si="19">E44</f>
        <v>20000</v>
      </c>
      <c r="G44" s="16">
        <f t="shared" si="19"/>
        <v>20000</v>
      </c>
      <c r="H44" s="16">
        <f t="shared" si="19"/>
        <v>20000</v>
      </c>
      <c r="I44" s="16">
        <f t="shared" si="19"/>
        <v>20000</v>
      </c>
      <c r="J44" s="16">
        <f t="shared" si="19"/>
        <v>20000</v>
      </c>
      <c r="K44" s="16">
        <f t="shared" si="19"/>
        <v>20000</v>
      </c>
      <c r="L44" s="16">
        <f t="shared" si="19"/>
        <v>20000</v>
      </c>
    </row>
    <row r="45" spans="1:12">
      <c r="A45" s="18" t="s">
        <v>204</v>
      </c>
      <c r="B45" s="134" t="s">
        <v>234</v>
      </c>
      <c r="C45" s="135">
        <f>D45/2</f>
        <v>1250</v>
      </c>
      <c r="D45" s="135">
        <v>2500</v>
      </c>
      <c r="E45" s="135">
        <f>D45</f>
        <v>2500</v>
      </c>
      <c r="F45" s="135">
        <f t="shared" ref="F45:L45" si="20">E45</f>
        <v>2500</v>
      </c>
      <c r="G45" s="135">
        <f t="shared" si="20"/>
        <v>2500</v>
      </c>
      <c r="H45" s="135">
        <f t="shared" si="20"/>
        <v>2500</v>
      </c>
      <c r="I45" s="135">
        <f t="shared" si="20"/>
        <v>2500</v>
      </c>
      <c r="J45" s="135">
        <f t="shared" si="20"/>
        <v>2500</v>
      </c>
      <c r="K45" s="135">
        <f t="shared" si="20"/>
        <v>2500</v>
      </c>
      <c r="L45" s="135">
        <f t="shared" si="20"/>
        <v>2500</v>
      </c>
    </row>
    <row r="46" spans="1:12">
      <c r="A46" s="137" t="s">
        <v>236</v>
      </c>
      <c r="B46" s="104" t="s">
        <v>77</v>
      </c>
      <c r="C46" s="136">
        <v>0</v>
      </c>
      <c r="D46" s="136">
        <v>2000000</v>
      </c>
      <c r="E46" s="136">
        <v>5000000</v>
      </c>
      <c r="F46" s="136">
        <v>5000000</v>
      </c>
      <c r="G46" s="136">
        <v>5000000</v>
      </c>
      <c r="H46" s="136">
        <v>5000000</v>
      </c>
      <c r="I46" s="136">
        <v>5000000</v>
      </c>
      <c r="J46" s="136">
        <v>5000000</v>
      </c>
      <c r="K46" s="136">
        <v>5000000</v>
      </c>
      <c r="L46" s="136">
        <v>5000000</v>
      </c>
    </row>
    <row r="48" spans="1:12" ht="18">
      <c r="A48" s="12" t="s">
        <v>71</v>
      </c>
    </row>
    <row r="50" spans="1:3" ht="15.75" thickBot="1">
      <c r="A50" s="15" t="s">
        <v>174</v>
      </c>
    </row>
    <row r="51" spans="1:3" ht="15.75" thickBot="1">
      <c r="A51" s="20" t="s">
        <v>39</v>
      </c>
      <c r="B51" s="21" t="s">
        <v>72</v>
      </c>
      <c r="C51" s="21" t="s">
        <v>73</v>
      </c>
    </row>
    <row r="52" spans="1:3" ht="15.75" thickBot="1">
      <c r="A52" s="17" t="s">
        <v>50</v>
      </c>
      <c r="B52" s="9" t="s">
        <v>83</v>
      </c>
      <c r="C52" s="16">
        <v>15</v>
      </c>
    </row>
    <row r="53" spans="1:3" ht="15.75" thickBot="1">
      <c r="A53" s="8" t="s">
        <v>51</v>
      </c>
      <c r="B53" s="9" t="s">
        <v>83</v>
      </c>
      <c r="C53" s="16">
        <v>9</v>
      </c>
    </row>
    <row r="54" spans="1:3" ht="15.75" thickBot="1">
      <c r="A54" s="8" t="s">
        <v>52</v>
      </c>
      <c r="B54" s="9" t="s">
        <v>83</v>
      </c>
      <c r="C54" s="16">
        <v>8</v>
      </c>
    </row>
    <row r="55" spans="1:3" ht="15.75" thickBot="1">
      <c r="A55" s="8" t="s">
        <v>53</v>
      </c>
      <c r="B55" s="9" t="s">
        <v>83</v>
      </c>
      <c r="C55" s="16">
        <v>100</v>
      </c>
    </row>
    <row r="56" spans="1:3" ht="15.75" thickBot="1">
      <c r="A56" s="8" t="s">
        <v>54</v>
      </c>
      <c r="B56" s="9" t="s">
        <v>83</v>
      </c>
      <c r="C56" s="16">
        <v>10</v>
      </c>
    </row>
    <row r="57" spans="1:3" ht="15.75" thickBot="1">
      <c r="A57" s="109" t="str">
        <f>A10</f>
        <v>Витаминно-травяная мука</v>
      </c>
      <c r="B57" s="110" t="s">
        <v>83</v>
      </c>
      <c r="C57" s="111">
        <v>22</v>
      </c>
    </row>
    <row r="58" spans="1:3" ht="15.75" thickBot="1">
      <c r="A58" s="109" t="str">
        <f>A11</f>
        <v>Активированная питьевая вода (бутилирован.)</v>
      </c>
      <c r="B58" s="110" t="s">
        <v>83</v>
      </c>
      <c r="C58" s="111">
        <f>C104*70</f>
        <v>7.98</v>
      </c>
    </row>
    <row r="59" spans="1:3" ht="15.75" thickBot="1">
      <c r="A59" s="109" t="str">
        <f>A12</f>
        <v>Спирулина</v>
      </c>
      <c r="B59" s="110" t="s">
        <v>83</v>
      </c>
      <c r="C59" s="111">
        <f t="shared" ref="C59:C60" si="21">C105*70</f>
        <v>105</v>
      </c>
    </row>
    <row r="60" spans="1:3" ht="15.75" thickBot="1">
      <c r="A60" s="109" t="str">
        <f>A13</f>
        <v>Хлорелла</v>
      </c>
      <c r="B60" s="110" t="s">
        <v>83</v>
      </c>
      <c r="C60" s="111">
        <f t="shared" si="21"/>
        <v>105</v>
      </c>
    </row>
    <row r="61" spans="1:3" ht="15.75" thickBot="1">
      <c r="A61" s="109" t="str">
        <f>A14</f>
        <v>Аквапоника</v>
      </c>
      <c r="B61" s="110" t="s">
        <v>83</v>
      </c>
      <c r="C61" s="111">
        <v>0.56000000000000005</v>
      </c>
    </row>
    <row r="62" spans="1:3" ht="14.25" customHeight="1" thickBot="1">
      <c r="A62" s="109" t="s">
        <v>55</v>
      </c>
      <c r="B62" s="110" t="s">
        <v>84</v>
      </c>
      <c r="C62" s="111">
        <v>68</v>
      </c>
    </row>
    <row r="63" spans="1:3" ht="15.75" thickBot="1">
      <c r="A63" s="109" t="s">
        <v>56</v>
      </c>
      <c r="B63" s="110" t="s">
        <v>85</v>
      </c>
      <c r="C63" s="111">
        <v>258</v>
      </c>
    </row>
    <row r="64" spans="1:3" ht="15.75" thickBot="1">
      <c r="A64" s="109" t="s">
        <v>57</v>
      </c>
      <c r="B64" s="110" t="str">
        <f>B63</f>
        <v>Тыс.руб./тыс.кг</v>
      </c>
      <c r="C64" s="111">
        <v>238</v>
      </c>
    </row>
    <row r="65" spans="1:3" ht="15.75" thickBot="1">
      <c r="A65" s="119" t="s">
        <v>58</v>
      </c>
      <c r="B65" s="110" t="str">
        <f>B62</f>
        <v>тыс. руб./тыс.литров</v>
      </c>
      <c r="C65" s="111">
        <v>122</v>
      </c>
    </row>
    <row r="66" spans="1:3" ht="15.75" thickBot="1">
      <c r="A66" s="119" t="s">
        <v>60</v>
      </c>
      <c r="B66" s="110" t="s">
        <v>83</v>
      </c>
      <c r="C66" s="111">
        <v>55</v>
      </c>
    </row>
    <row r="67" spans="1:3" ht="15.75" thickBot="1">
      <c r="A67" s="109" t="s">
        <v>61</v>
      </c>
      <c r="B67" s="110" t="str">
        <f>B66</f>
        <v>тыс. руб./тонну</v>
      </c>
      <c r="C67" s="111">
        <v>150</v>
      </c>
    </row>
    <row r="68" spans="1:3" ht="15.75" thickBot="1">
      <c r="A68" s="109" t="s">
        <v>63</v>
      </c>
      <c r="B68" s="110" t="str">
        <f>B67</f>
        <v>тыс. руб./тонну</v>
      </c>
      <c r="C68" s="111">
        <v>200</v>
      </c>
    </row>
    <row r="69" spans="1:3" ht="15.75" thickBot="1">
      <c r="A69" s="109" t="str">
        <f>A22</f>
        <v>Мясо дикой утки</v>
      </c>
      <c r="B69" s="110" t="str">
        <f>B68</f>
        <v>тыс. руб./тонну</v>
      </c>
      <c r="C69" s="111">
        <f>C115*70</f>
        <v>217</v>
      </c>
    </row>
    <row r="70" spans="1:3" ht="15.75" thickBot="1">
      <c r="A70" s="109" t="str">
        <f>A23</f>
        <v>Говядина</v>
      </c>
      <c r="B70" s="110" t="str">
        <f>B68</f>
        <v>тыс. руб./тонну</v>
      </c>
      <c r="C70" s="111">
        <v>160</v>
      </c>
    </row>
    <row r="71" spans="1:3" ht="15.75" thickBot="1">
      <c r="A71" s="109" t="s">
        <v>64</v>
      </c>
      <c r="B71" s="110" t="str">
        <f>B68</f>
        <v>тыс. руб./тонну</v>
      </c>
      <c r="C71" s="111">
        <v>1000</v>
      </c>
    </row>
    <row r="72" spans="1:3" ht="14.25" customHeight="1" thickBot="1">
      <c r="A72" s="8" t="s">
        <v>65</v>
      </c>
      <c r="B72" s="9" t="s">
        <v>86</v>
      </c>
      <c r="C72" s="16">
        <v>80</v>
      </c>
    </row>
    <row r="73" spans="1:3" ht="13.5" customHeight="1" thickBot="1">
      <c r="A73" s="8" t="s">
        <v>66</v>
      </c>
      <c r="B73" s="9" t="str">
        <f>B72</f>
        <v>тыс. руб./тыс.шт.</v>
      </c>
      <c r="C73" s="16">
        <v>80</v>
      </c>
    </row>
    <row r="74" spans="1:3" ht="15.75" thickBot="1">
      <c r="A74" s="8" t="s">
        <v>67</v>
      </c>
      <c r="B74" s="9" t="str">
        <f>B73</f>
        <v>тыс. руб./тыс.шт.</v>
      </c>
      <c r="C74" s="16">
        <v>50</v>
      </c>
    </row>
    <row r="75" spans="1:3" ht="15.75" thickBot="1">
      <c r="A75" s="8" t="s">
        <v>68</v>
      </c>
      <c r="B75" s="9" t="str">
        <f>B74</f>
        <v>тыс. руб./тыс.шт.</v>
      </c>
      <c r="C75" s="16">
        <f>12.75*58</f>
        <v>739.5</v>
      </c>
    </row>
    <row r="76" spans="1:3" ht="15.75" thickBot="1">
      <c r="A76" s="8" t="s">
        <v>62</v>
      </c>
      <c r="B76" s="9" t="s">
        <v>87</v>
      </c>
      <c r="C76" s="16">
        <v>50</v>
      </c>
    </row>
    <row r="77" spans="1:3" ht="15.75" thickBot="1">
      <c r="A77" s="8" t="s">
        <v>69</v>
      </c>
      <c r="B77" s="9" t="str">
        <f>B70</f>
        <v>тыс. руб./тонну</v>
      </c>
      <c r="C77" s="16">
        <v>1000</v>
      </c>
    </row>
    <row r="78" spans="1:3" ht="15.75" thickBot="1">
      <c r="A78" s="8" t="s">
        <v>70</v>
      </c>
      <c r="B78" s="9" t="str">
        <f>B68</f>
        <v>тыс. руб./тонну</v>
      </c>
      <c r="C78" s="16">
        <v>25000</v>
      </c>
    </row>
    <row r="79" spans="1:3" ht="15.75" thickBot="1">
      <c r="A79" s="8" t="str">
        <f>A32</f>
        <v>Деликатесная рыбопродукция</v>
      </c>
      <c r="B79" s="9" t="str">
        <f>B69</f>
        <v>тыс. руб./тонну</v>
      </c>
      <c r="C79" s="16">
        <f>C125*70</f>
        <v>1050</v>
      </c>
    </row>
    <row r="80" spans="1:3" ht="15.75" thickBot="1">
      <c r="A80" s="109" t="str">
        <f>A33</f>
        <v>Рыбий жир (осетровых и лососевых)</v>
      </c>
      <c r="B80" s="9" t="str">
        <f t="shared" ref="B80" si="22">B70</f>
        <v>тыс. руб./тонну</v>
      </c>
      <c r="C80" s="16">
        <v>50</v>
      </c>
    </row>
    <row r="81" spans="1:3" ht="15.75" thickBot="1">
      <c r="A81" s="109" t="str">
        <f t="shared" ref="A81" si="23">A34</f>
        <v>Рыбная мука осетровых и лососевых</v>
      </c>
      <c r="B81" s="9" t="str">
        <f>B72</f>
        <v>тыс. руб./тыс.шт.</v>
      </c>
      <c r="C81" s="89">
        <v>35</v>
      </c>
    </row>
    <row r="82" spans="1:3" ht="15.75" thickBot="1">
      <c r="A82" s="8" t="s">
        <v>59</v>
      </c>
      <c r="B82" s="9" t="str">
        <f>B78</f>
        <v>тыс. руб./тонну</v>
      </c>
      <c r="C82" s="16">
        <v>5</v>
      </c>
    </row>
    <row r="83" spans="1:3" ht="15.75" thickBot="1">
      <c r="A83" s="8" t="str">
        <f t="shared" ref="A83:A91" si="24">A36</f>
        <v>Белково-липидный концентрат</v>
      </c>
      <c r="B83" s="9" t="str">
        <f>B82</f>
        <v>тыс. руб./тонну</v>
      </c>
      <c r="C83" s="16">
        <v>90</v>
      </c>
    </row>
    <row r="84" spans="1:3" ht="15.75" thickBot="1">
      <c r="A84" s="8" t="str">
        <f t="shared" si="24"/>
        <v>Гаприн</v>
      </c>
      <c r="B84" s="9" t="str">
        <f t="shared" ref="B84:B88" si="25">B83</f>
        <v>тыс. руб./тонну</v>
      </c>
      <c r="C84" s="16">
        <f t="shared" ref="C84:C90" si="26">C130*70</f>
        <v>105</v>
      </c>
    </row>
    <row r="85" spans="1:3" ht="15.75" thickBot="1">
      <c r="A85" s="8" t="str">
        <f t="shared" si="24"/>
        <v>Кормовые дрожжи и их производные</v>
      </c>
      <c r="B85" s="9" t="str">
        <f t="shared" si="25"/>
        <v>тыс. руб./тонну</v>
      </c>
      <c r="C85" s="16">
        <f t="shared" si="26"/>
        <v>15.4</v>
      </c>
    </row>
    <row r="86" spans="1:3" ht="15.75" thickBot="1">
      <c r="A86" s="8" t="str">
        <f t="shared" si="24"/>
        <v>Продукты глубокой переработки зерна</v>
      </c>
      <c r="B86" s="9" t="str">
        <f t="shared" si="25"/>
        <v>тыс. руб./тонну</v>
      </c>
      <c r="C86" s="16">
        <f t="shared" si="26"/>
        <v>30.099999999999998</v>
      </c>
    </row>
    <row r="87" spans="1:3" ht="15.75" thickBot="1">
      <c r="A87" s="8" t="str">
        <f t="shared" si="24"/>
        <v>Конопляное волокно</v>
      </c>
      <c r="B87" s="9" t="str">
        <f t="shared" si="25"/>
        <v>тыс. руб./тонну</v>
      </c>
      <c r="C87" s="16">
        <f t="shared" si="26"/>
        <v>70</v>
      </c>
    </row>
    <row r="88" spans="1:3" ht="15.75" thickBot="1">
      <c r="A88" s="8" t="str">
        <f t="shared" si="24"/>
        <v>Сырье из амаранта</v>
      </c>
      <c r="B88" s="9" t="str">
        <f t="shared" si="25"/>
        <v>тыс. руб./тонну</v>
      </c>
      <c r="C88" s="16">
        <f t="shared" si="26"/>
        <v>84</v>
      </c>
    </row>
    <row r="89" spans="1:3" ht="15.75" thickBot="1">
      <c r="A89" s="8" t="str">
        <f t="shared" si="24"/>
        <v>Выделанные шкуры КРС</v>
      </c>
      <c r="B89" s="9" t="s">
        <v>208</v>
      </c>
      <c r="C89" s="16">
        <f t="shared" si="26"/>
        <v>2.52</v>
      </c>
    </row>
    <row r="90" spans="1:3" ht="15.75" thickBot="1">
      <c r="A90" s="8" t="str">
        <f t="shared" si="24"/>
        <v>Дождевальные машины</v>
      </c>
      <c r="B90" s="9" t="s">
        <v>88</v>
      </c>
      <c r="C90" s="16">
        <f t="shared" si="26"/>
        <v>1034.5999999999999</v>
      </c>
    </row>
    <row r="91" spans="1:3" ht="15.75" thickBot="1">
      <c r="A91" s="8" t="str">
        <f t="shared" si="24"/>
        <v>Металлоконструкции</v>
      </c>
      <c r="B91" s="9"/>
      <c r="C91" s="16"/>
    </row>
    <row r="92" spans="1:3">
      <c r="A92" s="18" t="str">
        <f t="shared" ref="A92" si="27">A45</f>
        <v>Ветроэнергетические машины</v>
      </c>
      <c r="B92" s="138" t="s">
        <v>83</v>
      </c>
      <c r="C92" s="135">
        <f t="shared" ref="C92" si="28">C138*70</f>
        <v>44.800000000000004</v>
      </c>
    </row>
    <row r="93" spans="1:3">
      <c r="A93" s="104" t="str">
        <f>A46</f>
        <v>Перевалка зерна</v>
      </c>
      <c r="B93" s="139"/>
      <c r="C93" s="136"/>
    </row>
    <row r="94" spans="1:3">
      <c r="A94" s="22"/>
      <c r="B94" s="23"/>
      <c r="C94" s="24"/>
    </row>
    <row r="95" spans="1:3" ht="15.75">
      <c r="A95" s="25" t="s">
        <v>193</v>
      </c>
      <c r="B95" s="23"/>
      <c r="C95" s="24"/>
    </row>
    <row r="96" spans="1:3" ht="15.75" thickBot="1">
      <c r="A96" s="22"/>
      <c r="B96" s="23"/>
      <c r="C96" s="24"/>
    </row>
    <row r="97" spans="1:3" ht="15.75" thickBot="1">
      <c r="A97" s="20" t="s">
        <v>39</v>
      </c>
      <c r="B97" s="21" t="s">
        <v>72</v>
      </c>
      <c r="C97" s="21" t="s">
        <v>73</v>
      </c>
    </row>
    <row r="98" spans="1:3" ht="15.75" thickBot="1">
      <c r="A98" s="17" t="s">
        <v>50</v>
      </c>
      <c r="B98" s="127" t="s">
        <v>186</v>
      </c>
      <c r="C98" s="26">
        <f t="shared" ref="C98:C103" si="29">C52/70</f>
        <v>0.21428571428571427</v>
      </c>
    </row>
    <row r="99" spans="1:3" ht="15.75" thickBot="1">
      <c r="A99" s="8" t="s">
        <v>51</v>
      </c>
      <c r="B99" s="128" t="s">
        <v>186</v>
      </c>
      <c r="C99" s="26">
        <f t="shared" si="29"/>
        <v>0.12857142857142856</v>
      </c>
    </row>
    <row r="100" spans="1:3" ht="15.75" thickBot="1">
      <c r="A100" s="8" t="s">
        <v>52</v>
      </c>
      <c r="B100" s="128" t="s">
        <v>186</v>
      </c>
      <c r="C100" s="26">
        <f t="shared" si="29"/>
        <v>0.11428571428571428</v>
      </c>
    </row>
    <row r="101" spans="1:3" ht="15.75" thickBot="1">
      <c r="A101" s="8" t="s">
        <v>53</v>
      </c>
      <c r="B101" s="128" t="s">
        <v>186</v>
      </c>
      <c r="C101" s="26">
        <f t="shared" si="29"/>
        <v>1.4285714285714286</v>
      </c>
    </row>
    <row r="102" spans="1:3" ht="15.75" thickBot="1">
      <c r="A102" s="8" t="s">
        <v>54</v>
      </c>
      <c r="B102" s="128" t="s">
        <v>186</v>
      </c>
      <c r="C102" s="26">
        <f t="shared" si="29"/>
        <v>0.14285714285714285</v>
      </c>
    </row>
    <row r="103" spans="1:3" ht="15.75" thickBot="1">
      <c r="A103" s="8" t="str">
        <f>A10</f>
        <v>Витаминно-травяная мука</v>
      </c>
      <c r="B103" s="128" t="s">
        <v>186</v>
      </c>
      <c r="C103" s="26">
        <f t="shared" si="29"/>
        <v>0.31428571428571428</v>
      </c>
    </row>
    <row r="104" spans="1:3" ht="15.75" thickBot="1">
      <c r="A104" s="8" t="str">
        <f>A58</f>
        <v>Активированная питьевая вода (бутилирован.)</v>
      </c>
      <c r="B104" s="128" t="s">
        <v>186</v>
      </c>
      <c r="C104" s="26">
        <v>0.114</v>
      </c>
    </row>
    <row r="105" spans="1:3" ht="15.75" thickBot="1">
      <c r="A105" s="8" t="str">
        <f>A59</f>
        <v>Спирулина</v>
      </c>
      <c r="B105" s="128" t="s">
        <v>186</v>
      </c>
      <c r="C105" s="26">
        <v>1.5</v>
      </c>
    </row>
    <row r="106" spans="1:3" ht="15.75" thickBot="1">
      <c r="A106" s="8" t="str">
        <f>A60</f>
        <v>Хлорелла</v>
      </c>
      <c r="B106" s="128" t="s">
        <v>186</v>
      </c>
      <c r="C106" s="26">
        <v>1.5</v>
      </c>
    </row>
    <row r="107" spans="1:3" ht="15.75" thickBot="1">
      <c r="A107" s="8" t="str">
        <f>A14</f>
        <v>Аквапоника</v>
      </c>
      <c r="B107" s="128" t="s">
        <v>186</v>
      </c>
      <c r="C107" s="26">
        <f t="shared" ref="C107:C114" si="30">C61/70</f>
        <v>8.0000000000000002E-3</v>
      </c>
    </row>
    <row r="108" spans="1:3" ht="15.75" thickBot="1">
      <c r="A108" s="8" t="s">
        <v>55</v>
      </c>
      <c r="B108" s="129" t="s">
        <v>187</v>
      </c>
      <c r="C108" s="26">
        <f t="shared" si="30"/>
        <v>0.97142857142857142</v>
      </c>
    </row>
    <row r="109" spans="1:3" ht="15.75" thickBot="1">
      <c r="A109" s="8" t="s">
        <v>56</v>
      </c>
      <c r="B109" s="129" t="s">
        <v>188</v>
      </c>
      <c r="C109" s="26">
        <f t="shared" si="30"/>
        <v>3.6857142857142855</v>
      </c>
    </row>
    <row r="110" spans="1:3" ht="15.75" thickBot="1">
      <c r="A110" s="8" t="s">
        <v>57</v>
      </c>
      <c r="B110" s="129" t="s">
        <v>189</v>
      </c>
      <c r="C110" s="26">
        <f t="shared" si="30"/>
        <v>3.4</v>
      </c>
    </row>
    <row r="111" spans="1:3" ht="15.75" thickBot="1">
      <c r="A111" s="10" t="s">
        <v>58</v>
      </c>
      <c r="B111" s="129" t="s">
        <v>187</v>
      </c>
      <c r="C111" s="26">
        <f t="shared" si="30"/>
        <v>1.7428571428571429</v>
      </c>
    </row>
    <row r="112" spans="1:3" ht="15.75" thickBot="1">
      <c r="A112" s="10" t="s">
        <v>60</v>
      </c>
      <c r="B112" s="128" t="s">
        <v>186</v>
      </c>
      <c r="C112" s="26">
        <f t="shared" si="30"/>
        <v>0.7857142857142857</v>
      </c>
    </row>
    <row r="113" spans="1:3" ht="15.75" thickBot="1">
      <c r="A113" s="8" t="s">
        <v>61</v>
      </c>
      <c r="B113" s="128" t="s">
        <v>186</v>
      </c>
      <c r="C113" s="26">
        <f t="shared" si="30"/>
        <v>2.1428571428571428</v>
      </c>
    </row>
    <row r="114" spans="1:3" ht="15.75" thickBot="1">
      <c r="A114" s="8" t="s">
        <v>63</v>
      </c>
      <c r="B114" s="128" t="s">
        <v>186</v>
      </c>
      <c r="C114" s="26">
        <f t="shared" si="30"/>
        <v>2.8571428571428572</v>
      </c>
    </row>
    <row r="115" spans="1:3" ht="15.75" thickBot="1">
      <c r="A115" s="8" t="str">
        <f>A69</f>
        <v>Мясо дикой утки</v>
      </c>
      <c r="B115" s="128" t="str">
        <f>B114</f>
        <v>тыс. евро/тонну</v>
      </c>
      <c r="C115" s="26">
        <v>3.1</v>
      </c>
    </row>
    <row r="116" spans="1:3" ht="15.75" thickBot="1">
      <c r="A116" s="8" t="str">
        <f>A70</f>
        <v>Говядина</v>
      </c>
      <c r="B116" s="128" t="s">
        <v>186</v>
      </c>
      <c r="C116" s="26">
        <f t="shared" ref="C116:C124" si="31">C70/70</f>
        <v>2.2857142857142856</v>
      </c>
    </row>
    <row r="117" spans="1:3" ht="15.75" thickBot="1">
      <c r="A117" s="8" t="s">
        <v>64</v>
      </c>
      <c r="B117" s="128" t="s">
        <v>186</v>
      </c>
      <c r="C117" s="26">
        <f t="shared" si="31"/>
        <v>14.285714285714286</v>
      </c>
    </row>
    <row r="118" spans="1:3" ht="15.75" thickBot="1">
      <c r="A118" s="8" t="s">
        <v>65</v>
      </c>
      <c r="B118" s="129" t="s">
        <v>190</v>
      </c>
      <c r="C118" s="26">
        <f t="shared" si="31"/>
        <v>1.1428571428571428</v>
      </c>
    </row>
    <row r="119" spans="1:3" ht="15.75" thickBot="1">
      <c r="A119" s="8" t="s">
        <v>66</v>
      </c>
      <c r="B119" s="129" t="s">
        <v>190</v>
      </c>
      <c r="C119" s="26">
        <f t="shared" si="31"/>
        <v>1.1428571428571428</v>
      </c>
    </row>
    <row r="120" spans="1:3" ht="15.75" thickBot="1">
      <c r="A120" s="8" t="s">
        <v>67</v>
      </c>
      <c r="B120" s="129" t="s">
        <v>190</v>
      </c>
      <c r="C120" s="26">
        <f t="shared" si="31"/>
        <v>0.7142857142857143</v>
      </c>
    </row>
    <row r="121" spans="1:3" ht="15.75" thickBot="1">
      <c r="A121" s="8" t="s">
        <v>68</v>
      </c>
      <c r="B121" s="10" t="s">
        <v>190</v>
      </c>
      <c r="C121" s="26">
        <f t="shared" si="31"/>
        <v>10.564285714285715</v>
      </c>
    </row>
    <row r="122" spans="1:3" ht="15.75" thickBot="1">
      <c r="A122" s="8" t="s">
        <v>62</v>
      </c>
      <c r="B122" s="10" t="s">
        <v>191</v>
      </c>
      <c r="C122" s="26">
        <f t="shared" si="31"/>
        <v>0.7142857142857143</v>
      </c>
    </row>
    <row r="123" spans="1:3" ht="15.75" thickBot="1">
      <c r="A123" s="8" t="s">
        <v>69</v>
      </c>
      <c r="B123" s="128" t="s">
        <v>186</v>
      </c>
      <c r="C123" s="26">
        <f t="shared" si="31"/>
        <v>14.285714285714286</v>
      </c>
    </row>
    <row r="124" spans="1:3" ht="15.75" thickBot="1">
      <c r="A124" s="8" t="s">
        <v>70</v>
      </c>
      <c r="B124" s="128" t="s">
        <v>186</v>
      </c>
      <c r="C124" s="26">
        <f t="shared" si="31"/>
        <v>357.14285714285717</v>
      </c>
    </row>
    <row r="125" spans="1:3" ht="15.75" thickBot="1">
      <c r="A125" s="8" t="str">
        <f>A79</f>
        <v>Деликатесная рыбопродукция</v>
      </c>
      <c r="B125" s="128" t="str">
        <f>B124</f>
        <v>тыс. евро/тонну</v>
      </c>
      <c r="C125" s="26">
        <v>15</v>
      </c>
    </row>
    <row r="126" spans="1:3" ht="15.75" thickBot="1">
      <c r="A126" s="8" t="str">
        <f>A80</f>
        <v>Рыбий жир (осетровых и лососевых)</v>
      </c>
      <c r="B126" s="128" t="s">
        <v>186</v>
      </c>
      <c r="C126" s="26">
        <f>C80/70</f>
        <v>0.7142857142857143</v>
      </c>
    </row>
    <row r="127" spans="1:3" ht="15.75" thickBot="1">
      <c r="A127" s="8" t="str">
        <f>A81</f>
        <v>Рыбная мука осетровых и лососевых</v>
      </c>
      <c r="B127" s="128" t="s">
        <v>186</v>
      </c>
      <c r="C127" s="26">
        <f>C81/70</f>
        <v>0.5</v>
      </c>
    </row>
    <row r="128" spans="1:3" ht="15.75" thickBot="1">
      <c r="A128" s="8" t="s">
        <v>59</v>
      </c>
      <c r="B128" s="128" t="s">
        <v>186</v>
      </c>
      <c r="C128" s="26">
        <f>C82/70</f>
        <v>7.1428571428571425E-2</v>
      </c>
    </row>
    <row r="129" spans="1:12" ht="15.75" thickBot="1">
      <c r="A129" s="8" t="str">
        <f t="shared" ref="A129:A137" si="32">A83</f>
        <v>Белково-липидный концентрат</v>
      </c>
      <c r="B129" s="128" t="s">
        <v>186</v>
      </c>
      <c r="C129" s="26">
        <f>C83/70</f>
        <v>1.2857142857142858</v>
      </c>
    </row>
    <row r="130" spans="1:12" ht="15.75" thickBot="1">
      <c r="A130" s="8" t="str">
        <f t="shared" si="32"/>
        <v>Гаприн</v>
      </c>
      <c r="B130" s="128" t="str">
        <f>B129</f>
        <v>тыс. евро/тонну</v>
      </c>
      <c r="C130" s="26">
        <v>1.5</v>
      </c>
    </row>
    <row r="131" spans="1:12" ht="15.75" thickBot="1">
      <c r="A131" s="8" t="str">
        <f t="shared" si="32"/>
        <v>Кормовые дрожжи и их производные</v>
      </c>
      <c r="B131" s="128" t="str">
        <f t="shared" ref="B131:B134" si="33">B130</f>
        <v>тыс. евро/тонну</v>
      </c>
      <c r="C131" s="26">
        <v>0.22</v>
      </c>
    </row>
    <row r="132" spans="1:12" ht="15.75" thickBot="1">
      <c r="A132" s="8" t="str">
        <f t="shared" si="32"/>
        <v>Продукты глубокой переработки зерна</v>
      </c>
      <c r="B132" s="128" t="str">
        <f t="shared" si="33"/>
        <v>тыс. евро/тонну</v>
      </c>
      <c r="C132" s="26">
        <v>0.43</v>
      </c>
    </row>
    <row r="133" spans="1:12" ht="15.75" thickBot="1">
      <c r="A133" s="8" t="str">
        <f t="shared" si="32"/>
        <v>Конопляное волокно</v>
      </c>
      <c r="B133" s="128" t="str">
        <f t="shared" si="33"/>
        <v>тыс. евро/тонну</v>
      </c>
      <c r="C133" s="26">
        <v>1</v>
      </c>
    </row>
    <row r="134" spans="1:12" ht="15.75" thickBot="1">
      <c r="A134" s="8" t="str">
        <f t="shared" si="32"/>
        <v>Сырье из амаранта</v>
      </c>
      <c r="B134" s="128" t="str">
        <f t="shared" si="33"/>
        <v>тыс. евро/тонну</v>
      </c>
      <c r="C134" s="26">
        <v>1.2</v>
      </c>
    </row>
    <row r="135" spans="1:12" ht="15.75" thickBot="1">
      <c r="A135" s="8" t="str">
        <f t="shared" si="32"/>
        <v>Выделанные шкуры КРС</v>
      </c>
      <c r="B135" s="128" t="s">
        <v>209</v>
      </c>
      <c r="C135" s="26">
        <v>3.5999999999999997E-2</v>
      </c>
    </row>
    <row r="136" spans="1:12" ht="15.75" thickBot="1">
      <c r="A136" s="8" t="str">
        <f t="shared" si="32"/>
        <v>Дождевальные машины</v>
      </c>
      <c r="B136" s="128" t="s">
        <v>192</v>
      </c>
      <c r="C136" s="26">
        <v>14.78</v>
      </c>
    </row>
    <row r="137" spans="1:12" ht="15.75" thickBot="1">
      <c r="A137" s="8" t="str">
        <f t="shared" si="32"/>
        <v>Металлоконструкции</v>
      </c>
      <c r="B137" s="143" t="s">
        <v>237</v>
      </c>
      <c r="C137" s="141">
        <v>0.7</v>
      </c>
    </row>
    <row r="138" spans="1:12" ht="15.75" thickBot="1">
      <c r="A138" s="18" t="str">
        <f t="shared" ref="A138" si="34">A92</f>
        <v>Ветроэнергетические машины</v>
      </c>
      <c r="B138" s="144" t="s">
        <v>186</v>
      </c>
      <c r="C138" s="142">
        <v>0.64</v>
      </c>
    </row>
    <row r="139" spans="1:12" ht="15.75" thickBot="1">
      <c r="A139" s="104" t="str">
        <f>A93</f>
        <v>Перевалка зерна</v>
      </c>
      <c r="B139" s="144" t="s">
        <v>186</v>
      </c>
      <c r="C139" s="142">
        <v>1.2999999999999999E-2</v>
      </c>
    </row>
    <row r="140" spans="1:12">
      <c r="A140" s="22"/>
      <c r="B140" s="23"/>
      <c r="C140" s="24"/>
    </row>
    <row r="142" spans="1:12" ht="18">
      <c r="A142" s="12" t="s">
        <v>74</v>
      </c>
      <c r="B142" s="29" t="s">
        <v>182</v>
      </c>
    </row>
    <row r="143" spans="1:12" ht="15.75" thickBot="1"/>
    <row r="144" spans="1:12" ht="15.75" thickBot="1">
      <c r="A144" s="20" t="s">
        <v>39</v>
      </c>
      <c r="B144" s="20" t="s">
        <v>75</v>
      </c>
      <c r="C144" s="21" t="s">
        <v>40</v>
      </c>
      <c r="D144" s="21" t="s">
        <v>41</v>
      </c>
      <c r="E144" s="21" t="s">
        <v>42</v>
      </c>
      <c r="F144" s="21" t="s">
        <v>43</v>
      </c>
      <c r="G144" s="21" t="s">
        <v>44</v>
      </c>
      <c r="H144" s="21" t="s">
        <v>45</v>
      </c>
      <c r="I144" s="21" t="s">
        <v>46</v>
      </c>
      <c r="J144" s="62" t="s">
        <v>47</v>
      </c>
      <c r="K144" s="30" t="s">
        <v>48</v>
      </c>
      <c r="L144" s="64" t="s">
        <v>49</v>
      </c>
    </row>
    <row r="145" spans="1:13" ht="15.75" thickBot="1">
      <c r="A145" s="17" t="s">
        <v>50</v>
      </c>
      <c r="B145" s="89">
        <f t="shared" ref="B145:B186" si="35">C5*C98</f>
        <v>1321.0714285714284</v>
      </c>
      <c r="C145" s="89">
        <f t="shared" ref="C145:C186" si="36">D5*C98</f>
        <v>2642.1428571428569</v>
      </c>
      <c r="D145" s="89">
        <f t="shared" ref="D145:D186" si="37">E5*C98</f>
        <v>2642.1428571428569</v>
      </c>
      <c r="E145" s="89">
        <f t="shared" ref="E145:E186" si="38">F5*C98</f>
        <v>2642.1428571428569</v>
      </c>
      <c r="F145" s="89">
        <f>E145</f>
        <v>2642.1428571428569</v>
      </c>
      <c r="G145" s="89">
        <f>F145</f>
        <v>2642.1428571428569</v>
      </c>
      <c r="H145" s="89">
        <f t="shared" ref="H145:K145" si="39">G145</f>
        <v>2642.1428571428569</v>
      </c>
      <c r="I145" s="89">
        <f t="shared" si="39"/>
        <v>2642.1428571428569</v>
      </c>
      <c r="J145" s="90">
        <f t="shared" si="39"/>
        <v>2642.1428571428569</v>
      </c>
      <c r="K145" s="91">
        <f t="shared" si="39"/>
        <v>2642.1428571428569</v>
      </c>
      <c r="L145" s="91">
        <f t="shared" ref="L145" si="40">K145</f>
        <v>2642.1428571428569</v>
      </c>
      <c r="M145" s="39"/>
    </row>
    <row r="146" spans="1:13" ht="15.75" thickBot="1">
      <c r="A146" s="8" t="s">
        <v>51</v>
      </c>
      <c r="B146" s="89">
        <f t="shared" si="35"/>
        <v>135</v>
      </c>
      <c r="C146" s="89">
        <f t="shared" si="36"/>
        <v>270</v>
      </c>
      <c r="D146" s="89">
        <f t="shared" si="37"/>
        <v>270</v>
      </c>
      <c r="E146" s="89">
        <f t="shared" si="38"/>
        <v>270</v>
      </c>
      <c r="F146" s="89">
        <f t="shared" ref="F146:G185" si="41">E146</f>
        <v>270</v>
      </c>
      <c r="G146" s="89">
        <f t="shared" si="41"/>
        <v>270</v>
      </c>
      <c r="H146" s="89">
        <f t="shared" ref="H146:K146" si="42">G146</f>
        <v>270</v>
      </c>
      <c r="I146" s="89">
        <f t="shared" si="42"/>
        <v>270</v>
      </c>
      <c r="J146" s="90">
        <f t="shared" si="42"/>
        <v>270</v>
      </c>
      <c r="K146" s="91">
        <f t="shared" si="42"/>
        <v>270</v>
      </c>
      <c r="L146" s="91">
        <f t="shared" ref="L146" si="43">K146</f>
        <v>270</v>
      </c>
    </row>
    <row r="147" spans="1:13" ht="15.75" thickBot="1">
      <c r="A147" s="8" t="s">
        <v>52</v>
      </c>
      <c r="B147" s="89">
        <f t="shared" si="35"/>
        <v>37142.857142857145</v>
      </c>
      <c r="C147" s="89">
        <f t="shared" si="36"/>
        <v>74285.71428571429</v>
      </c>
      <c r="D147" s="89">
        <f t="shared" si="37"/>
        <v>74285.71428571429</v>
      </c>
      <c r="E147" s="89">
        <f t="shared" si="38"/>
        <v>74285.71428571429</v>
      </c>
      <c r="F147" s="89">
        <f t="shared" si="41"/>
        <v>74285.71428571429</v>
      </c>
      <c r="G147" s="89">
        <f t="shared" si="41"/>
        <v>74285.71428571429</v>
      </c>
      <c r="H147" s="89">
        <f t="shared" ref="H147:K147" si="44">G147</f>
        <v>74285.71428571429</v>
      </c>
      <c r="I147" s="89">
        <f t="shared" si="44"/>
        <v>74285.71428571429</v>
      </c>
      <c r="J147" s="90">
        <f t="shared" si="44"/>
        <v>74285.71428571429</v>
      </c>
      <c r="K147" s="91">
        <f t="shared" si="44"/>
        <v>74285.71428571429</v>
      </c>
      <c r="L147" s="91">
        <f t="shared" ref="L147" si="45">K147</f>
        <v>74285.71428571429</v>
      </c>
    </row>
    <row r="148" spans="1:13" ht="15.75" thickBot="1">
      <c r="A148" s="8" t="s">
        <v>53</v>
      </c>
      <c r="B148" s="89">
        <f t="shared" si="35"/>
        <v>0</v>
      </c>
      <c r="C148" s="89">
        <f t="shared" si="36"/>
        <v>0</v>
      </c>
      <c r="D148" s="89">
        <f t="shared" si="37"/>
        <v>10714.285714285714</v>
      </c>
      <c r="E148" s="89">
        <f t="shared" si="38"/>
        <v>10714.285714285714</v>
      </c>
      <c r="F148" s="89">
        <f t="shared" si="41"/>
        <v>10714.285714285714</v>
      </c>
      <c r="G148" s="89">
        <f t="shared" si="41"/>
        <v>10714.285714285714</v>
      </c>
      <c r="H148" s="89">
        <f t="shared" ref="H148:K148" si="46">G148</f>
        <v>10714.285714285714</v>
      </c>
      <c r="I148" s="89">
        <f t="shared" si="46"/>
        <v>10714.285714285714</v>
      </c>
      <c r="J148" s="90">
        <f t="shared" si="46"/>
        <v>10714.285714285714</v>
      </c>
      <c r="K148" s="91">
        <f t="shared" si="46"/>
        <v>10714.285714285714</v>
      </c>
      <c r="L148" s="91">
        <f t="shared" ref="L148" si="47">K148</f>
        <v>10714.285714285714</v>
      </c>
    </row>
    <row r="149" spans="1:13" ht="15.75" thickBot="1">
      <c r="A149" s="8" t="s">
        <v>54</v>
      </c>
      <c r="B149" s="89">
        <f t="shared" si="35"/>
        <v>0</v>
      </c>
      <c r="C149" s="89">
        <f t="shared" si="36"/>
        <v>214285.71428571426</v>
      </c>
      <c r="D149" s="89">
        <f t="shared" si="37"/>
        <v>857142.85714285704</v>
      </c>
      <c r="E149" s="89">
        <f t="shared" si="38"/>
        <v>857142.85714285704</v>
      </c>
      <c r="F149" s="89">
        <f t="shared" si="41"/>
        <v>857142.85714285704</v>
      </c>
      <c r="G149" s="89">
        <f t="shared" si="41"/>
        <v>857142.85714285704</v>
      </c>
      <c r="H149" s="89">
        <f t="shared" ref="H149:K154" si="48">G149</f>
        <v>857142.85714285704</v>
      </c>
      <c r="I149" s="89">
        <f t="shared" si="48"/>
        <v>857142.85714285704</v>
      </c>
      <c r="J149" s="90">
        <f t="shared" si="48"/>
        <v>857142.85714285704</v>
      </c>
      <c r="K149" s="91">
        <f t="shared" si="48"/>
        <v>857142.85714285704</v>
      </c>
      <c r="L149" s="91">
        <f t="shared" ref="L149:L154" si="49">K149</f>
        <v>857142.85714285704</v>
      </c>
    </row>
    <row r="150" spans="1:13" ht="15.75" thickBot="1">
      <c r="A150" s="8" t="str">
        <f>A103</f>
        <v>Витаминно-травяная мука</v>
      </c>
      <c r="B150" s="89">
        <f t="shared" si="35"/>
        <v>509142.85714285716</v>
      </c>
      <c r="C150" s="89">
        <f t="shared" si="36"/>
        <v>1018285.7142857143</v>
      </c>
      <c r="D150" s="89">
        <f t="shared" si="37"/>
        <v>1018285.7142857143</v>
      </c>
      <c r="E150" s="89">
        <f t="shared" si="38"/>
        <v>1018285.7142857143</v>
      </c>
      <c r="F150" s="89">
        <f t="shared" si="41"/>
        <v>1018285.7142857143</v>
      </c>
      <c r="G150" s="89">
        <f t="shared" si="41"/>
        <v>1018285.7142857143</v>
      </c>
      <c r="H150" s="89">
        <f t="shared" si="48"/>
        <v>1018285.7142857143</v>
      </c>
      <c r="I150" s="89">
        <f t="shared" si="48"/>
        <v>1018285.7142857143</v>
      </c>
      <c r="J150" s="90">
        <f t="shared" si="48"/>
        <v>1018285.7142857143</v>
      </c>
      <c r="K150" s="91">
        <f t="shared" si="48"/>
        <v>1018285.7142857143</v>
      </c>
      <c r="L150" s="91">
        <f t="shared" si="49"/>
        <v>1018285.7142857143</v>
      </c>
    </row>
    <row r="151" spans="1:13" ht="15.75" thickBot="1">
      <c r="A151" s="8" t="str">
        <f>A104</f>
        <v>Активированная питьевая вода (бутилирован.)</v>
      </c>
      <c r="B151" s="89">
        <f t="shared" si="35"/>
        <v>0</v>
      </c>
      <c r="C151" s="89">
        <f t="shared" si="36"/>
        <v>5700</v>
      </c>
      <c r="D151" s="89">
        <f t="shared" si="37"/>
        <v>11400</v>
      </c>
      <c r="E151" s="89">
        <f t="shared" si="38"/>
        <v>11400</v>
      </c>
      <c r="F151" s="89">
        <f t="shared" si="41"/>
        <v>11400</v>
      </c>
      <c r="G151" s="89">
        <f t="shared" si="41"/>
        <v>11400</v>
      </c>
      <c r="H151" s="89">
        <f t="shared" si="48"/>
        <v>11400</v>
      </c>
      <c r="I151" s="89">
        <f t="shared" si="48"/>
        <v>11400</v>
      </c>
      <c r="J151" s="90">
        <f t="shared" si="48"/>
        <v>11400</v>
      </c>
      <c r="K151" s="91">
        <f t="shared" si="48"/>
        <v>11400</v>
      </c>
      <c r="L151" s="91">
        <f t="shared" si="49"/>
        <v>11400</v>
      </c>
    </row>
    <row r="152" spans="1:13" ht="15.75" thickBot="1">
      <c r="A152" s="8" t="str">
        <f t="shared" ref="A152:A153" si="50">A105</f>
        <v>Спирулина</v>
      </c>
      <c r="B152" s="89">
        <f t="shared" si="35"/>
        <v>750</v>
      </c>
      <c r="C152" s="89">
        <f t="shared" si="36"/>
        <v>1500</v>
      </c>
      <c r="D152" s="89">
        <f t="shared" si="37"/>
        <v>2100</v>
      </c>
      <c r="E152" s="89">
        <f t="shared" si="38"/>
        <v>2100</v>
      </c>
      <c r="F152" s="89">
        <f t="shared" si="41"/>
        <v>2100</v>
      </c>
      <c r="G152" s="89">
        <f t="shared" si="41"/>
        <v>2100</v>
      </c>
      <c r="H152" s="89">
        <f t="shared" si="48"/>
        <v>2100</v>
      </c>
      <c r="I152" s="89">
        <f t="shared" si="48"/>
        <v>2100</v>
      </c>
      <c r="J152" s="90">
        <f t="shared" si="48"/>
        <v>2100</v>
      </c>
      <c r="K152" s="91">
        <f t="shared" si="48"/>
        <v>2100</v>
      </c>
      <c r="L152" s="91">
        <f t="shared" si="49"/>
        <v>2100</v>
      </c>
    </row>
    <row r="153" spans="1:13" ht="15.75" thickBot="1">
      <c r="A153" s="8" t="str">
        <f t="shared" si="50"/>
        <v>Хлорелла</v>
      </c>
      <c r="B153" s="89">
        <f t="shared" si="35"/>
        <v>750</v>
      </c>
      <c r="C153" s="89">
        <f t="shared" si="36"/>
        <v>1500</v>
      </c>
      <c r="D153" s="89">
        <f t="shared" si="37"/>
        <v>2100</v>
      </c>
      <c r="E153" s="89">
        <f t="shared" si="38"/>
        <v>2100</v>
      </c>
      <c r="F153" s="89">
        <f t="shared" si="41"/>
        <v>2100</v>
      </c>
      <c r="G153" s="89">
        <f t="shared" si="41"/>
        <v>2100</v>
      </c>
      <c r="H153" s="89">
        <f t="shared" si="48"/>
        <v>2100</v>
      </c>
      <c r="I153" s="89">
        <f t="shared" si="48"/>
        <v>2100</v>
      </c>
      <c r="J153" s="90">
        <f t="shared" si="48"/>
        <v>2100</v>
      </c>
      <c r="K153" s="91">
        <f t="shared" si="48"/>
        <v>2100</v>
      </c>
      <c r="L153" s="91">
        <f t="shared" si="49"/>
        <v>2100</v>
      </c>
    </row>
    <row r="154" spans="1:13" ht="15.75" thickBot="1">
      <c r="A154" s="8" t="str">
        <f>A107</f>
        <v>Аквапоника</v>
      </c>
      <c r="B154" s="89">
        <f t="shared" si="35"/>
        <v>8</v>
      </c>
      <c r="C154" s="89">
        <f t="shared" si="36"/>
        <v>20</v>
      </c>
      <c r="D154" s="89">
        <f t="shared" si="37"/>
        <v>20</v>
      </c>
      <c r="E154" s="89">
        <f t="shared" si="38"/>
        <v>20</v>
      </c>
      <c r="F154" s="89">
        <f t="shared" si="41"/>
        <v>20</v>
      </c>
      <c r="G154" s="89">
        <f t="shared" si="41"/>
        <v>20</v>
      </c>
      <c r="H154" s="89">
        <f t="shared" si="48"/>
        <v>20</v>
      </c>
      <c r="I154" s="89">
        <f t="shared" si="48"/>
        <v>20</v>
      </c>
      <c r="J154" s="90">
        <f t="shared" si="48"/>
        <v>20</v>
      </c>
      <c r="K154" s="91">
        <f t="shared" si="48"/>
        <v>20</v>
      </c>
      <c r="L154" s="91">
        <f t="shared" si="49"/>
        <v>20</v>
      </c>
    </row>
    <row r="155" spans="1:13" ht="15.75" thickBot="1">
      <c r="A155" s="8" t="s">
        <v>55</v>
      </c>
      <c r="B155" s="89">
        <f t="shared" si="35"/>
        <v>0</v>
      </c>
      <c r="C155" s="89">
        <f t="shared" si="36"/>
        <v>0</v>
      </c>
      <c r="D155" s="89">
        <f t="shared" si="37"/>
        <v>29142.857142857141</v>
      </c>
      <c r="E155" s="89">
        <f t="shared" si="38"/>
        <v>29142.857142857141</v>
      </c>
      <c r="F155" s="89">
        <f t="shared" si="41"/>
        <v>29142.857142857141</v>
      </c>
      <c r="G155" s="89">
        <f t="shared" si="41"/>
        <v>29142.857142857141</v>
      </c>
      <c r="H155" s="89">
        <f t="shared" ref="H155:K155" si="51">G155</f>
        <v>29142.857142857141</v>
      </c>
      <c r="I155" s="89">
        <f t="shared" si="51"/>
        <v>29142.857142857141</v>
      </c>
      <c r="J155" s="90">
        <f t="shared" si="51"/>
        <v>29142.857142857141</v>
      </c>
      <c r="K155" s="91">
        <f t="shared" si="51"/>
        <v>29142.857142857141</v>
      </c>
      <c r="L155" s="91">
        <f t="shared" ref="L155" si="52">K155</f>
        <v>29142.857142857141</v>
      </c>
    </row>
    <row r="156" spans="1:13" ht="15.75" thickBot="1">
      <c r="A156" s="8" t="s">
        <v>56</v>
      </c>
      <c r="B156" s="89">
        <f t="shared" si="35"/>
        <v>0</v>
      </c>
      <c r="C156" s="89">
        <f t="shared" si="36"/>
        <v>0</v>
      </c>
      <c r="D156" s="89">
        <f t="shared" si="37"/>
        <v>7371.4285714285706</v>
      </c>
      <c r="E156" s="89">
        <f t="shared" si="38"/>
        <v>7371.4285714285706</v>
      </c>
      <c r="F156" s="89">
        <f t="shared" si="41"/>
        <v>7371.4285714285706</v>
      </c>
      <c r="G156" s="89">
        <f t="shared" si="41"/>
        <v>7371.4285714285706</v>
      </c>
      <c r="H156" s="89">
        <f t="shared" ref="H156:K156" si="53">G156</f>
        <v>7371.4285714285706</v>
      </c>
      <c r="I156" s="89">
        <f t="shared" si="53"/>
        <v>7371.4285714285706</v>
      </c>
      <c r="J156" s="90">
        <f t="shared" si="53"/>
        <v>7371.4285714285706</v>
      </c>
      <c r="K156" s="91">
        <f t="shared" si="53"/>
        <v>7371.4285714285706</v>
      </c>
      <c r="L156" s="91">
        <f t="shared" ref="L156" si="54">K156</f>
        <v>7371.4285714285706</v>
      </c>
    </row>
    <row r="157" spans="1:13" ht="15.75" thickBot="1">
      <c r="A157" s="8" t="s">
        <v>57</v>
      </c>
      <c r="B157" s="89">
        <f t="shared" si="35"/>
        <v>0</v>
      </c>
      <c r="C157" s="89">
        <f t="shared" si="36"/>
        <v>0</v>
      </c>
      <c r="D157" s="89">
        <f t="shared" si="37"/>
        <v>10200</v>
      </c>
      <c r="E157" s="89">
        <f t="shared" si="38"/>
        <v>10200</v>
      </c>
      <c r="F157" s="89">
        <f t="shared" si="41"/>
        <v>10200</v>
      </c>
      <c r="G157" s="89">
        <f t="shared" si="41"/>
        <v>10200</v>
      </c>
      <c r="H157" s="89">
        <f t="shared" ref="H157:K157" si="55">G157</f>
        <v>10200</v>
      </c>
      <c r="I157" s="89">
        <f t="shared" si="55"/>
        <v>10200</v>
      </c>
      <c r="J157" s="90">
        <f t="shared" si="55"/>
        <v>10200</v>
      </c>
      <c r="K157" s="91">
        <f t="shared" si="55"/>
        <v>10200</v>
      </c>
      <c r="L157" s="91">
        <f t="shared" ref="L157" si="56">K157</f>
        <v>10200</v>
      </c>
    </row>
    <row r="158" spans="1:13" ht="15.75" thickBot="1">
      <c r="A158" s="10" t="s">
        <v>58</v>
      </c>
      <c r="B158" s="89">
        <f t="shared" si="35"/>
        <v>0</v>
      </c>
      <c r="C158" s="89">
        <f t="shared" si="36"/>
        <v>0</v>
      </c>
      <c r="D158" s="89">
        <f t="shared" si="37"/>
        <v>24400</v>
      </c>
      <c r="E158" s="89">
        <f t="shared" si="38"/>
        <v>24400</v>
      </c>
      <c r="F158" s="89">
        <f t="shared" si="41"/>
        <v>24400</v>
      </c>
      <c r="G158" s="89">
        <f t="shared" si="41"/>
        <v>24400</v>
      </c>
      <c r="H158" s="89">
        <f t="shared" ref="H158:K158" si="57">G158</f>
        <v>24400</v>
      </c>
      <c r="I158" s="89">
        <f t="shared" si="57"/>
        <v>24400</v>
      </c>
      <c r="J158" s="90">
        <f t="shared" si="57"/>
        <v>24400</v>
      </c>
      <c r="K158" s="91">
        <f t="shared" si="57"/>
        <v>24400</v>
      </c>
      <c r="L158" s="91">
        <f t="shared" ref="L158" si="58">K158</f>
        <v>24400</v>
      </c>
    </row>
    <row r="159" spans="1:13" ht="15.75" thickBot="1">
      <c r="A159" s="10" t="s">
        <v>60</v>
      </c>
      <c r="B159" s="89">
        <f t="shared" si="35"/>
        <v>0</v>
      </c>
      <c r="C159" s="89">
        <f t="shared" si="36"/>
        <v>4714.2857142857138</v>
      </c>
      <c r="D159" s="89">
        <f t="shared" si="37"/>
        <v>7542.8571428571431</v>
      </c>
      <c r="E159" s="89">
        <f t="shared" si="38"/>
        <v>7542.8571428571431</v>
      </c>
      <c r="F159" s="89">
        <f t="shared" si="41"/>
        <v>7542.8571428571431</v>
      </c>
      <c r="G159" s="89">
        <f t="shared" si="41"/>
        <v>7542.8571428571431</v>
      </c>
      <c r="H159" s="89">
        <f t="shared" ref="H159:K159" si="59">G159</f>
        <v>7542.8571428571431</v>
      </c>
      <c r="I159" s="89">
        <f t="shared" si="59"/>
        <v>7542.8571428571431</v>
      </c>
      <c r="J159" s="90">
        <f t="shared" si="59"/>
        <v>7542.8571428571431</v>
      </c>
      <c r="K159" s="91">
        <f t="shared" si="59"/>
        <v>7542.8571428571431</v>
      </c>
      <c r="L159" s="91">
        <f t="shared" ref="L159" si="60">K159</f>
        <v>7542.8571428571431</v>
      </c>
    </row>
    <row r="160" spans="1:13" ht="15.75" thickBot="1">
      <c r="A160" s="8" t="s">
        <v>61</v>
      </c>
      <c r="B160" s="89">
        <f t="shared" si="35"/>
        <v>0</v>
      </c>
      <c r="C160" s="89">
        <f t="shared" si="36"/>
        <v>2142.8571428571427</v>
      </c>
      <c r="D160" s="89">
        <f t="shared" si="37"/>
        <v>6000</v>
      </c>
      <c r="E160" s="89">
        <f t="shared" si="38"/>
        <v>6000</v>
      </c>
      <c r="F160" s="89">
        <f t="shared" si="41"/>
        <v>6000</v>
      </c>
      <c r="G160" s="89">
        <f t="shared" si="41"/>
        <v>6000</v>
      </c>
      <c r="H160" s="89">
        <f t="shared" ref="H160:K160" si="61">G160</f>
        <v>6000</v>
      </c>
      <c r="I160" s="89">
        <f t="shared" si="61"/>
        <v>6000</v>
      </c>
      <c r="J160" s="90">
        <f t="shared" si="61"/>
        <v>6000</v>
      </c>
      <c r="K160" s="91">
        <f t="shared" si="61"/>
        <v>6000</v>
      </c>
      <c r="L160" s="91">
        <f t="shared" ref="L160" si="62">K160</f>
        <v>6000</v>
      </c>
    </row>
    <row r="161" spans="1:12" ht="15.75" thickBot="1">
      <c r="A161" s="8" t="s">
        <v>63</v>
      </c>
      <c r="B161" s="89">
        <f t="shared" si="35"/>
        <v>2571.4285714285716</v>
      </c>
      <c r="C161" s="89">
        <f t="shared" si="36"/>
        <v>12857.142857142857</v>
      </c>
      <c r="D161" s="89">
        <f t="shared" si="37"/>
        <v>12857.142857142857</v>
      </c>
      <c r="E161" s="89">
        <f t="shared" si="38"/>
        <v>12857.142857142857</v>
      </c>
      <c r="F161" s="89">
        <f t="shared" si="41"/>
        <v>12857.142857142857</v>
      </c>
      <c r="G161" s="89">
        <f t="shared" si="41"/>
        <v>12857.142857142857</v>
      </c>
      <c r="H161" s="89">
        <f t="shared" ref="H161:K163" si="63">G161</f>
        <v>12857.142857142857</v>
      </c>
      <c r="I161" s="89">
        <f t="shared" si="63"/>
        <v>12857.142857142857</v>
      </c>
      <c r="J161" s="90">
        <f t="shared" si="63"/>
        <v>12857.142857142857</v>
      </c>
      <c r="K161" s="91">
        <f t="shared" si="63"/>
        <v>12857.142857142857</v>
      </c>
      <c r="L161" s="91">
        <f t="shared" ref="L161:L163" si="64">K161</f>
        <v>12857.142857142857</v>
      </c>
    </row>
    <row r="162" spans="1:12" ht="15.75" thickBot="1">
      <c r="A162" s="8" t="str">
        <f>A115</f>
        <v>Мясо дикой утки</v>
      </c>
      <c r="B162" s="89">
        <f t="shared" si="35"/>
        <v>1116</v>
      </c>
      <c r="C162" s="89">
        <f t="shared" si="36"/>
        <v>5580</v>
      </c>
      <c r="D162" s="89">
        <f t="shared" si="37"/>
        <v>5580</v>
      </c>
      <c r="E162" s="89">
        <f t="shared" si="38"/>
        <v>5580</v>
      </c>
      <c r="F162" s="89">
        <f t="shared" si="41"/>
        <v>5580</v>
      </c>
      <c r="G162" s="89">
        <f t="shared" si="41"/>
        <v>5580</v>
      </c>
      <c r="H162" s="89">
        <f t="shared" si="63"/>
        <v>5580</v>
      </c>
      <c r="I162" s="89">
        <f t="shared" si="63"/>
        <v>5580</v>
      </c>
      <c r="J162" s="90">
        <f t="shared" si="63"/>
        <v>5580</v>
      </c>
      <c r="K162" s="91">
        <f t="shared" si="63"/>
        <v>5580</v>
      </c>
      <c r="L162" s="91">
        <f t="shared" si="64"/>
        <v>5580</v>
      </c>
    </row>
    <row r="163" spans="1:12" ht="15.75" thickBot="1">
      <c r="A163" s="8" t="str">
        <f>A116</f>
        <v>Говядина</v>
      </c>
      <c r="B163" s="89">
        <f t="shared" si="35"/>
        <v>2285.7142857142858</v>
      </c>
      <c r="C163" s="89">
        <f t="shared" si="36"/>
        <v>12800</v>
      </c>
      <c r="D163" s="89">
        <f t="shared" si="37"/>
        <v>12800</v>
      </c>
      <c r="E163" s="89">
        <f t="shared" si="38"/>
        <v>12800</v>
      </c>
      <c r="F163" s="89">
        <f t="shared" si="41"/>
        <v>12800</v>
      </c>
      <c r="G163" s="89">
        <f t="shared" si="41"/>
        <v>12800</v>
      </c>
      <c r="H163" s="89">
        <f t="shared" si="63"/>
        <v>12800</v>
      </c>
      <c r="I163" s="89">
        <f t="shared" si="63"/>
        <v>12800</v>
      </c>
      <c r="J163" s="90">
        <f t="shared" si="63"/>
        <v>12800</v>
      </c>
      <c r="K163" s="91">
        <f t="shared" si="63"/>
        <v>12800</v>
      </c>
      <c r="L163" s="91">
        <f t="shared" si="64"/>
        <v>12800</v>
      </c>
    </row>
    <row r="164" spans="1:12" ht="15.75" thickBot="1">
      <c r="A164" s="8" t="s">
        <v>64</v>
      </c>
      <c r="B164" s="89">
        <f t="shared" si="35"/>
        <v>1228.5714285714287</v>
      </c>
      <c r="C164" s="89">
        <f t="shared" si="36"/>
        <v>6142.8571428571431</v>
      </c>
      <c r="D164" s="89">
        <f t="shared" si="37"/>
        <v>6142.8571428571431</v>
      </c>
      <c r="E164" s="89">
        <f t="shared" si="38"/>
        <v>6142.8571428571431</v>
      </c>
      <c r="F164" s="89">
        <f t="shared" si="41"/>
        <v>6142.8571428571431</v>
      </c>
      <c r="G164" s="89">
        <f t="shared" si="41"/>
        <v>6142.8571428571431</v>
      </c>
      <c r="H164" s="89">
        <f t="shared" ref="H164:K164" si="65">G164</f>
        <v>6142.8571428571431</v>
      </c>
      <c r="I164" s="89">
        <f t="shared" si="65"/>
        <v>6142.8571428571431</v>
      </c>
      <c r="J164" s="90">
        <f t="shared" si="65"/>
        <v>6142.8571428571431</v>
      </c>
      <c r="K164" s="91">
        <f t="shared" si="65"/>
        <v>6142.8571428571431</v>
      </c>
      <c r="L164" s="91">
        <f t="shared" ref="L164" si="66">K164</f>
        <v>6142.8571428571431</v>
      </c>
    </row>
    <row r="165" spans="1:12" ht="15.75" thickBot="1">
      <c r="A165" s="8" t="s">
        <v>65</v>
      </c>
      <c r="B165" s="89">
        <f t="shared" si="35"/>
        <v>0</v>
      </c>
      <c r="C165" s="89">
        <f t="shared" si="36"/>
        <v>1917.9428571428571</v>
      </c>
      <c r="D165" s="89">
        <f t="shared" si="37"/>
        <v>6393.1428571428569</v>
      </c>
      <c r="E165" s="89">
        <f t="shared" si="38"/>
        <v>6393.1428571428569</v>
      </c>
      <c r="F165" s="89">
        <f>E165</f>
        <v>6393.1428571428569</v>
      </c>
      <c r="G165" s="89">
        <f t="shared" ref="G165:K185" si="67">F165</f>
        <v>6393.1428571428569</v>
      </c>
      <c r="H165" s="89">
        <f t="shared" si="67"/>
        <v>6393.1428571428569</v>
      </c>
      <c r="I165" s="89">
        <f t="shared" si="67"/>
        <v>6393.1428571428569</v>
      </c>
      <c r="J165" s="90">
        <f t="shared" si="67"/>
        <v>6393.1428571428569</v>
      </c>
      <c r="K165" s="91">
        <f t="shared" si="67"/>
        <v>6393.1428571428569</v>
      </c>
      <c r="L165" s="91">
        <f t="shared" ref="L165" si="68">K165</f>
        <v>6393.1428571428569</v>
      </c>
    </row>
    <row r="166" spans="1:12" ht="15.75" thickBot="1">
      <c r="A166" s="8" t="s">
        <v>66</v>
      </c>
      <c r="B166" s="89">
        <f t="shared" si="35"/>
        <v>0</v>
      </c>
      <c r="C166" s="89">
        <f t="shared" si="36"/>
        <v>1917.9428571428571</v>
      </c>
      <c r="D166" s="89">
        <f t="shared" si="37"/>
        <v>6393.1428571428569</v>
      </c>
      <c r="E166" s="89">
        <f t="shared" si="38"/>
        <v>6393.1428571428569</v>
      </c>
      <c r="F166" s="89">
        <f t="shared" si="41"/>
        <v>6393.1428571428569</v>
      </c>
      <c r="G166" s="89">
        <f t="shared" si="67"/>
        <v>6393.1428571428569</v>
      </c>
      <c r="H166" s="89">
        <f t="shared" si="67"/>
        <v>6393.1428571428569</v>
      </c>
      <c r="I166" s="89">
        <f t="shared" si="67"/>
        <v>6393.1428571428569</v>
      </c>
      <c r="J166" s="90">
        <f t="shared" si="67"/>
        <v>6393.1428571428569</v>
      </c>
      <c r="K166" s="91">
        <f t="shared" si="67"/>
        <v>6393.1428571428569</v>
      </c>
      <c r="L166" s="91">
        <f t="shared" ref="L166" si="69">K166</f>
        <v>6393.1428571428569</v>
      </c>
    </row>
    <row r="167" spans="1:12" ht="15.75" thickBot="1">
      <c r="A167" s="8" t="s">
        <v>67</v>
      </c>
      <c r="B167" s="89">
        <f t="shared" si="35"/>
        <v>0</v>
      </c>
      <c r="C167" s="89">
        <f t="shared" si="36"/>
        <v>4794.6428571428569</v>
      </c>
      <c r="D167" s="89">
        <f t="shared" si="37"/>
        <v>15982.142857142857</v>
      </c>
      <c r="E167" s="89">
        <f t="shared" si="38"/>
        <v>15982.142857142857</v>
      </c>
      <c r="F167" s="89">
        <f t="shared" si="41"/>
        <v>15982.142857142857</v>
      </c>
      <c r="G167" s="89">
        <f t="shared" si="67"/>
        <v>15982.142857142857</v>
      </c>
      <c r="H167" s="89">
        <f t="shared" si="67"/>
        <v>15982.142857142857</v>
      </c>
      <c r="I167" s="89">
        <f t="shared" si="67"/>
        <v>15982.142857142857</v>
      </c>
      <c r="J167" s="90">
        <f t="shared" si="67"/>
        <v>15982.142857142857</v>
      </c>
      <c r="K167" s="91">
        <f t="shared" si="67"/>
        <v>15982.142857142857</v>
      </c>
      <c r="L167" s="91">
        <f t="shared" ref="L167" si="70">K167</f>
        <v>15982.142857142857</v>
      </c>
    </row>
    <row r="168" spans="1:12" ht="15.75" thickBot="1">
      <c r="A168" s="8" t="s">
        <v>68</v>
      </c>
      <c r="B168" s="89">
        <f t="shared" si="35"/>
        <v>0</v>
      </c>
      <c r="C168" s="89">
        <f t="shared" si="36"/>
        <v>875303.89285714296</v>
      </c>
      <c r="D168" s="89">
        <f t="shared" si="37"/>
        <v>1750607.7857142859</v>
      </c>
      <c r="E168" s="89">
        <f t="shared" si="38"/>
        <v>1750607.7857142859</v>
      </c>
      <c r="F168" s="89">
        <f t="shared" si="41"/>
        <v>1750607.7857142859</v>
      </c>
      <c r="G168" s="89">
        <f t="shared" si="67"/>
        <v>1750607.7857142859</v>
      </c>
      <c r="H168" s="89">
        <f t="shared" si="67"/>
        <v>1750607.7857142859</v>
      </c>
      <c r="I168" s="89">
        <f t="shared" si="67"/>
        <v>1750607.7857142859</v>
      </c>
      <c r="J168" s="90">
        <f t="shared" si="67"/>
        <v>1750607.7857142859</v>
      </c>
      <c r="K168" s="91">
        <f t="shared" si="67"/>
        <v>1750607.7857142859</v>
      </c>
      <c r="L168" s="91">
        <f t="shared" ref="L168" si="71">K168</f>
        <v>1750607.7857142859</v>
      </c>
    </row>
    <row r="169" spans="1:12" ht="15.75" thickBot="1">
      <c r="A169" s="8" t="s">
        <v>62</v>
      </c>
      <c r="B169" s="89">
        <f t="shared" si="35"/>
        <v>0</v>
      </c>
      <c r="C169" s="89">
        <f t="shared" si="36"/>
        <v>7142.8571428571431</v>
      </c>
      <c r="D169" s="89">
        <f t="shared" si="37"/>
        <v>35714.285714285717</v>
      </c>
      <c r="E169" s="89">
        <f t="shared" si="38"/>
        <v>35714.285714285717</v>
      </c>
      <c r="F169" s="89">
        <f t="shared" si="41"/>
        <v>35714.285714285717</v>
      </c>
      <c r="G169" s="89">
        <f t="shared" si="67"/>
        <v>35714.285714285717</v>
      </c>
      <c r="H169" s="89">
        <f t="shared" si="67"/>
        <v>35714.285714285717</v>
      </c>
      <c r="I169" s="89">
        <f t="shared" si="67"/>
        <v>35714.285714285717</v>
      </c>
      <c r="J169" s="90">
        <f t="shared" si="67"/>
        <v>35714.285714285717</v>
      </c>
      <c r="K169" s="91">
        <f t="shared" si="67"/>
        <v>35714.285714285717</v>
      </c>
      <c r="L169" s="91">
        <f t="shared" ref="L169" si="72">K169</f>
        <v>35714.285714285717</v>
      </c>
    </row>
    <row r="170" spans="1:12" ht="15.75" thickBot="1">
      <c r="A170" s="18" t="s">
        <v>69</v>
      </c>
      <c r="B170" s="89">
        <f t="shared" si="35"/>
        <v>0</v>
      </c>
      <c r="C170" s="89">
        <f t="shared" si="36"/>
        <v>25000</v>
      </c>
      <c r="D170" s="89">
        <f t="shared" si="37"/>
        <v>100000</v>
      </c>
      <c r="E170" s="89">
        <f t="shared" si="38"/>
        <v>100000</v>
      </c>
      <c r="F170" s="89">
        <f t="shared" si="41"/>
        <v>100000</v>
      </c>
      <c r="G170" s="89">
        <f t="shared" si="67"/>
        <v>100000</v>
      </c>
      <c r="H170" s="89">
        <f t="shared" si="67"/>
        <v>100000</v>
      </c>
      <c r="I170" s="89">
        <f t="shared" si="67"/>
        <v>100000</v>
      </c>
      <c r="J170" s="90">
        <f t="shared" si="67"/>
        <v>100000</v>
      </c>
      <c r="K170" s="91">
        <f t="shared" si="67"/>
        <v>100000</v>
      </c>
      <c r="L170" s="91">
        <f t="shared" ref="L170" si="73">K170</f>
        <v>100000</v>
      </c>
    </row>
    <row r="171" spans="1:12" ht="15.75" thickBot="1">
      <c r="A171" s="104" t="s">
        <v>70</v>
      </c>
      <c r="B171" s="89">
        <f t="shared" si="35"/>
        <v>0</v>
      </c>
      <c r="C171" s="89">
        <f t="shared" si="36"/>
        <v>8482.1428571428569</v>
      </c>
      <c r="D171" s="89">
        <f t="shared" si="37"/>
        <v>33928.571428571428</v>
      </c>
      <c r="E171" s="89">
        <f t="shared" si="38"/>
        <v>33928.571428571428</v>
      </c>
      <c r="F171" s="89">
        <f t="shared" si="41"/>
        <v>33928.571428571428</v>
      </c>
      <c r="G171" s="89">
        <f t="shared" si="67"/>
        <v>33928.571428571428</v>
      </c>
      <c r="H171" s="89">
        <f t="shared" si="67"/>
        <v>33928.571428571428</v>
      </c>
      <c r="I171" s="89">
        <f t="shared" si="67"/>
        <v>33928.571428571428</v>
      </c>
      <c r="J171" s="90">
        <f t="shared" si="67"/>
        <v>33928.571428571428</v>
      </c>
      <c r="K171" s="91">
        <f t="shared" si="67"/>
        <v>33928.571428571428</v>
      </c>
      <c r="L171" s="91">
        <f t="shared" ref="L171:L174" si="74">K171</f>
        <v>33928.571428571428</v>
      </c>
    </row>
    <row r="172" spans="1:12" ht="15.75" thickBot="1">
      <c r="A172" s="104" t="str">
        <f>A125</f>
        <v>Деликатесная рыбопродукция</v>
      </c>
      <c r="B172" s="89">
        <f t="shared" si="35"/>
        <v>0</v>
      </c>
      <c r="C172" s="89">
        <f t="shared" si="36"/>
        <v>15000</v>
      </c>
      <c r="D172" s="89">
        <f t="shared" si="37"/>
        <v>60000</v>
      </c>
      <c r="E172" s="89">
        <f t="shared" si="38"/>
        <v>60000</v>
      </c>
      <c r="F172" s="89">
        <f t="shared" si="41"/>
        <v>60000</v>
      </c>
      <c r="G172" s="89">
        <f t="shared" si="67"/>
        <v>60000</v>
      </c>
      <c r="H172" s="89">
        <f t="shared" si="67"/>
        <v>60000</v>
      </c>
      <c r="I172" s="89">
        <f t="shared" si="67"/>
        <v>60000</v>
      </c>
      <c r="J172" s="90">
        <f t="shared" si="67"/>
        <v>60000</v>
      </c>
      <c r="K172" s="91">
        <f t="shared" si="67"/>
        <v>60000</v>
      </c>
      <c r="L172" s="91">
        <f t="shared" si="74"/>
        <v>60000</v>
      </c>
    </row>
    <row r="173" spans="1:12" ht="15.75" thickBot="1">
      <c r="A173" s="104" t="str">
        <f>A126</f>
        <v>Рыбий жир (осетровых и лососевых)</v>
      </c>
      <c r="B173" s="89">
        <f t="shared" si="35"/>
        <v>0</v>
      </c>
      <c r="C173" s="89">
        <f t="shared" si="36"/>
        <v>7.5</v>
      </c>
      <c r="D173" s="89">
        <f t="shared" si="37"/>
        <v>30</v>
      </c>
      <c r="E173" s="89">
        <f t="shared" si="38"/>
        <v>30</v>
      </c>
      <c r="F173" s="89">
        <f t="shared" si="41"/>
        <v>30</v>
      </c>
      <c r="G173" s="89">
        <f t="shared" si="67"/>
        <v>30</v>
      </c>
      <c r="H173" s="89">
        <f t="shared" si="67"/>
        <v>30</v>
      </c>
      <c r="I173" s="89">
        <f t="shared" si="67"/>
        <v>30</v>
      </c>
      <c r="J173" s="90">
        <f t="shared" si="67"/>
        <v>30</v>
      </c>
      <c r="K173" s="91">
        <f t="shared" si="67"/>
        <v>30</v>
      </c>
      <c r="L173" s="91">
        <f t="shared" si="74"/>
        <v>30</v>
      </c>
    </row>
    <row r="174" spans="1:12" ht="15.75" thickBot="1">
      <c r="A174" s="104" t="str">
        <f>A127</f>
        <v>Рыбная мука осетровых и лососевых</v>
      </c>
      <c r="B174" s="89">
        <f t="shared" si="35"/>
        <v>0</v>
      </c>
      <c r="C174" s="89">
        <f t="shared" si="36"/>
        <v>3.5</v>
      </c>
      <c r="D174" s="89">
        <f t="shared" si="37"/>
        <v>14</v>
      </c>
      <c r="E174" s="89">
        <f t="shared" si="38"/>
        <v>14</v>
      </c>
      <c r="F174" s="89">
        <f t="shared" si="41"/>
        <v>14</v>
      </c>
      <c r="G174" s="89">
        <f t="shared" si="67"/>
        <v>14</v>
      </c>
      <c r="H174" s="89">
        <f t="shared" si="67"/>
        <v>14</v>
      </c>
      <c r="I174" s="89">
        <f t="shared" si="67"/>
        <v>14</v>
      </c>
      <c r="J174" s="90">
        <f t="shared" si="67"/>
        <v>14</v>
      </c>
      <c r="K174" s="91">
        <f t="shared" si="67"/>
        <v>14</v>
      </c>
      <c r="L174" s="91">
        <f t="shared" si="74"/>
        <v>14</v>
      </c>
    </row>
    <row r="175" spans="1:12" ht="15.75" thickBot="1">
      <c r="A175" s="104" t="s">
        <v>59</v>
      </c>
      <c r="B175" s="89">
        <f t="shared" si="35"/>
        <v>402.85714285714283</v>
      </c>
      <c r="C175" s="89">
        <f t="shared" si="36"/>
        <v>1611.4285714285713</v>
      </c>
      <c r="D175" s="89">
        <f t="shared" si="37"/>
        <v>1611.4285714285713</v>
      </c>
      <c r="E175" s="89">
        <f t="shared" si="38"/>
        <v>1611.4285714285713</v>
      </c>
      <c r="F175" s="89">
        <f t="shared" si="41"/>
        <v>1611.4285714285713</v>
      </c>
      <c r="G175" s="89">
        <f t="shared" si="67"/>
        <v>1611.4285714285713</v>
      </c>
      <c r="H175" s="89">
        <f t="shared" si="67"/>
        <v>1611.4285714285713</v>
      </c>
      <c r="I175" s="89">
        <f t="shared" si="67"/>
        <v>1611.4285714285713</v>
      </c>
      <c r="J175" s="90">
        <f t="shared" si="67"/>
        <v>1611.4285714285713</v>
      </c>
      <c r="K175" s="91">
        <f t="shared" si="67"/>
        <v>1611.4285714285713</v>
      </c>
      <c r="L175" s="91">
        <f t="shared" ref="L175:L186" si="75">K175</f>
        <v>1611.4285714285713</v>
      </c>
    </row>
    <row r="176" spans="1:12" ht="15.75" thickBot="1">
      <c r="A176" s="104" t="str">
        <f>A129</f>
        <v>Белково-липидный концентрат</v>
      </c>
      <c r="B176" s="89">
        <f t="shared" si="35"/>
        <v>884.57142857142867</v>
      </c>
      <c r="C176" s="89">
        <f t="shared" si="36"/>
        <v>3539.5714285714289</v>
      </c>
      <c r="D176" s="89">
        <f t="shared" si="37"/>
        <v>3539.5714285714289</v>
      </c>
      <c r="E176" s="89">
        <f t="shared" si="38"/>
        <v>3539.5714285714289</v>
      </c>
      <c r="F176" s="89">
        <f t="shared" si="41"/>
        <v>3539.5714285714289</v>
      </c>
      <c r="G176" s="89">
        <f t="shared" si="67"/>
        <v>3539.5714285714289</v>
      </c>
      <c r="H176" s="89">
        <f t="shared" si="67"/>
        <v>3539.5714285714289</v>
      </c>
      <c r="I176" s="89">
        <f t="shared" si="67"/>
        <v>3539.5714285714289</v>
      </c>
      <c r="J176" s="90">
        <f t="shared" si="67"/>
        <v>3539.5714285714289</v>
      </c>
      <c r="K176" s="91">
        <f t="shared" si="67"/>
        <v>3539.5714285714289</v>
      </c>
      <c r="L176" s="91">
        <f t="shared" si="75"/>
        <v>3539.5714285714289</v>
      </c>
    </row>
    <row r="177" spans="1:12" ht="15.75" thickBot="1">
      <c r="A177" s="104" t="str">
        <f>A130</f>
        <v>Гаприн</v>
      </c>
      <c r="B177" s="89">
        <f t="shared" si="35"/>
        <v>0</v>
      </c>
      <c r="C177" s="89">
        <f t="shared" si="36"/>
        <v>75000</v>
      </c>
      <c r="D177" s="89">
        <f t="shared" si="37"/>
        <v>300000</v>
      </c>
      <c r="E177" s="89">
        <f t="shared" si="38"/>
        <v>300000</v>
      </c>
      <c r="F177" s="89">
        <f t="shared" si="41"/>
        <v>300000</v>
      </c>
      <c r="G177" s="89">
        <f t="shared" si="67"/>
        <v>300000</v>
      </c>
      <c r="H177" s="89">
        <f t="shared" si="67"/>
        <v>300000</v>
      </c>
      <c r="I177" s="89">
        <f t="shared" si="67"/>
        <v>300000</v>
      </c>
      <c r="J177" s="90">
        <f t="shared" si="67"/>
        <v>300000</v>
      </c>
      <c r="K177" s="91">
        <f t="shared" si="67"/>
        <v>300000</v>
      </c>
      <c r="L177" s="91">
        <f t="shared" si="75"/>
        <v>300000</v>
      </c>
    </row>
    <row r="178" spans="1:12" ht="15.75" thickBot="1">
      <c r="A178" s="104" t="str">
        <f t="shared" ref="A178:A183" si="76">A131</f>
        <v>Кормовые дрожжи и их производные</v>
      </c>
      <c r="B178" s="89">
        <f t="shared" si="35"/>
        <v>0</v>
      </c>
      <c r="C178" s="89">
        <f t="shared" si="36"/>
        <v>16500</v>
      </c>
      <c r="D178" s="89">
        <f t="shared" si="37"/>
        <v>66000</v>
      </c>
      <c r="E178" s="89">
        <f t="shared" si="38"/>
        <v>66000</v>
      </c>
      <c r="F178" s="89">
        <f t="shared" si="41"/>
        <v>66000</v>
      </c>
      <c r="G178" s="89">
        <f t="shared" si="67"/>
        <v>66000</v>
      </c>
      <c r="H178" s="89">
        <f t="shared" si="67"/>
        <v>66000</v>
      </c>
      <c r="I178" s="89">
        <f t="shared" si="67"/>
        <v>66000</v>
      </c>
      <c r="J178" s="90">
        <f t="shared" si="67"/>
        <v>66000</v>
      </c>
      <c r="K178" s="91">
        <f t="shared" si="67"/>
        <v>66000</v>
      </c>
      <c r="L178" s="91">
        <f t="shared" si="75"/>
        <v>66000</v>
      </c>
    </row>
    <row r="179" spans="1:12" ht="15.75" thickBot="1">
      <c r="A179" s="104" t="str">
        <f t="shared" si="76"/>
        <v>Продукты глубокой переработки зерна</v>
      </c>
      <c r="B179" s="89">
        <f t="shared" si="35"/>
        <v>0</v>
      </c>
      <c r="C179" s="89">
        <f t="shared" si="36"/>
        <v>86000</v>
      </c>
      <c r="D179" s="89">
        <f t="shared" si="37"/>
        <v>344000</v>
      </c>
      <c r="E179" s="89">
        <f t="shared" si="38"/>
        <v>344000</v>
      </c>
      <c r="F179" s="89">
        <f t="shared" si="41"/>
        <v>344000</v>
      </c>
      <c r="G179" s="89">
        <f t="shared" si="67"/>
        <v>344000</v>
      </c>
      <c r="H179" s="89">
        <f t="shared" si="67"/>
        <v>344000</v>
      </c>
      <c r="I179" s="89">
        <f t="shared" si="67"/>
        <v>344000</v>
      </c>
      <c r="J179" s="90">
        <f t="shared" si="67"/>
        <v>344000</v>
      </c>
      <c r="K179" s="91">
        <f t="shared" si="67"/>
        <v>344000</v>
      </c>
      <c r="L179" s="91">
        <f t="shared" si="75"/>
        <v>344000</v>
      </c>
    </row>
    <row r="180" spans="1:12" ht="15.75" thickBot="1">
      <c r="A180" s="104" t="str">
        <f t="shared" si="76"/>
        <v>Конопляное волокно</v>
      </c>
      <c r="B180" s="89">
        <f t="shared" si="35"/>
        <v>35000</v>
      </c>
      <c r="C180" s="89">
        <f t="shared" si="36"/>
        <v>175000</v>
      </c>
      <c r="D180" s="89">
        <f t="shared" si="37"/>
        <v>350000</v>
      </c>
      <c r="E180" s="89">
        <f t="shared" si="38"/>
        <v>350000</v>
      </c>
      <c r="F180" s="89">
        <f t="shared" si="41"/>
        <v>350000</v>
      </c>
      <c r="G180" s="89">
        <f t="shared" si="67"/>
        <v>350000</v>
      </c>
      <c r="H180" s="89">
        <f t="shared" si="67"/>
        <v>350000</v>
      </c>
      <c r="I180" s="89">
        <f t="shared" si="67"/>
        <v>350000</v>
      </c>
      <c r="J180" s="90">
        <f t="shared" si="67"/>
        <v>350000</v>
      </c>
      <c r="K180" s="91">
        <f t="shared" si="67"/>
        <v>350000</v>
      </c>
      <c r="L180" s="91">
        <f t="shared" si="75"/>
        <v>350000</v>
      </c>
    </row>
    <row r="181" spans="1:12" ht="15.75" thickBot="1">
      <c r="A181" s="104" t="str">
        <f t="shared" si="76"/>
        <v>Сырье из амаранта</v>
      </c>
      <c r="B181" s="89">
        <f t="shared" si="35"/>
        <v>42000</v>
      </c>
      <c r="C181" s="89">
        <f t="shared" si="36"/>
        <v>210000</v>
      </c>
      <c r="D181" s="89">
        <f t="shared" si="37"/>
        <v>420000</v>
      </c>
      <c r="E181" s="89">
        <f t="shared" si="38"/>
        <v>420000</v>
      </c>
      <c r="F181" s="89">
        <f t="shared" si="41"/>
        <v>420000</v>
      </c>
      <c r="G181" s="89">
        <f t="shared" si="67"/>
        <v>420000</v>
      </c>
      <c r="H181" s="89">
        <f t="shared" si="67"/>
        <v>420000</v>
      </c>
      <c r="I181" s="89">
        <f t="shared" si="67"/>
        <v>420000</v>
      </c>
      <c r="J181" s="90">
        <f t="shared" si="67"/>
        <v>420000</v>
      </c>
      <c r="K181" s="91">
        <f t="shared" si="67"/>
        <v>420000</v>
      </c>
      <c r="L181" s="91">
        <f t="shared" si="75"/>
        <v>420000</v>
      </c>
    </row>
    <row r="182" spans="1:12" ht="15.75" thickBot="1">
      <c r="A182" s="104" t="str">
        <f t="shared" si="76"/>
        <v>Выделанные шкуры КРС</v>
      </c>
      <c r="B182" s="89">
        <f t="shared" si="35"/>
        <v>0</v>
      </c>
      <c r="C182" s="89">
        <f t="shared" si="36"/>
        <v>863.99999999999989</v>
      </c>
      <c r="D182" s="89">
        <f t="shared" si="37"/>
        <v>863.99999999999989</v>
      </c>
      <c r="E182" s="89">
        <f t="shared" si="38"/>
        <v>863.99999999999989</v>
      </c>
      <c r="F182" s="89">
        <f t="shared" si="41"/>
        <v>863.99999999999989</v>
      </c>
      <c r="G182" s="89">
        <f t="shared" si="67"/>
        <v>863.99999999999989</v>
      </c>
      <c r="H182" s="89">
        <f t="shared" si="67"/>
        <v>863.99999999999989</v>
      </c>
      <c r="I182" s="89">
        <f t="shared" si="67"/>
        <v>863.99999999999989</v>
      </c>
      <c r="J182" s="90">
        <f t="shared" si="67"/>
        <v>863.99999999999989</v>
      </c>
      <c r="K182" s="91">
        <f t="shared" si="67"/>
        <v>863.99999999999989</v>
      </c>
      <c r="L182" s="91">
        <f t="shared" si="75"/>
        <v>863.99999999999989</v>
      </c>
    </row>
    <row r="183" spans="1:12" ht="15.75" thickBot="1">
      <c r="A183" s="104" t="str">
        <f t="shared" si="76"/>
        <v>Дождевальные машины</v>
      </c>
      <c r="B183" s="89">
        <f t="shared" si="35"/>
        <v>5912</v>
      </c>
      <c r="C183" s="89">
        <f t="shared" si="36"/>
        <v>11824</v>
      </c>
      <c r="D183" s="89">
        <f t="shared" si="37"/>
        <v>11824</v>
      </c>
      <c r="E183" s="89">
        <f t="shared" si="38"/>
        <v>11824</v>
      </c>
      <c r="F183" s="89">
        <f t="shared" si="41"/>
        <v>11824</v>
      </c>
      <c r="G183" s="89">
        <f t="shared" si="67"/>
        <v>11824</v>
      </c>
      <c r="H183" s="89">
        <f t="shared" si="67"/>
        <v>11824</v>
      </c>
      <c r="I183" s="89">
        <f t="shared" si="67"/>
        <v>11824</v>
      </c>
      <c r="J183" s="90">
        <f t="shared" si="67"/>
        <v>11824</v>
      </c>
      <c r="K183" s="91">
        <f t="shared" si="67"/>
        <v>11824</v>
      </c>
      <c r="L183" s="91">
        <f t="shared" si="75"/>
        <v>11824</v>
      </c>
    </row>
    <row r="184" spans="1:12" ht="15.75" thickBot="1">
      <c r="A184" s="104" t="str">
        <f>A137</f>
        <v>Металлоконструкции</v>
      </c>
      <c r="B184" s="89">
        <f t="shared" si="35"/>
        <v>7000</v>
      </c>
      <c r="C184" s="89">
        <f t="shared" si="36"/>
        <v>14000</v>
      </c>
      <c r="D184" s="89">
        <f t="shared" si="37"/>
        <v>14000</v>
      </c>
      <c r="E184" s="89">
        <f t="shared" si="38"/>
        <v>14000</v>
      </c>
      <c r="F184" s="89">
        <f t="shared" si="41"/>
        <v>14000</v>
      </c>
      <c r="G184" s="89">
        <f t="shared" si="67"/>
        <v>14000</v>
      </c>
      <c r="H184" s="89">
        <f t="shared" si="67"/>
        <v>14000</v>
      </c>
      <c r="I184" s="89">
        <f t="shared" si="67"/>
        <v>14000</v>
      </c>
      <c r="J184" s="90">
        <f t="shared" si="67"/>
        <v>14000</v>
      </c>
      <c r="K184" s="91">
        <f t="shared" si="67"/>
        <v>14000</v>
      </c>
      <c r="L184" s="91">
        <f t="shared" si="75"/>
        <v>14000</v>
      </c>
    </row>
    <row r="185" spans="1:12" ht="15.75" thickBot="1">
      <c r="A185" s="104" t="str">
        <f>A138</f>
        <v>Ветроэнергетические машины</v>
      </c>
      <c r="B185" s="89">
        <f t="shared" si="35"/>
        <v>800</v>
      </c>
      <c r="C185" s="89">
        <f t="shared" si="36"/>
        <v>1600</v>
      </c>
      <c r="D185" s="89">
        <f t="shared" si="37"/>
        <v>1600</v>
      </c>
      <c r="E185" s="89">
        <f t="shared" si="38"/>
        <v>1600</v>
      </c>
      <c r="F185" s="89">
        <f t="shared" si="41"/>
        <v>1600</v>
      </c>
      <c r="G185" s="89">
        <f t="shared" si="67"/>
        <v>1600</v>
      </c>
      <c r="H185" s="89">
        <f t="shared" si="67"/>
        <v>1600</v>
      </c>
      <c r="I185" s="89">
        <f t="shared" si="67"/>
        <v>1600</v>
      </c>
      <c r="J185" s="90">
        <f t="shared" si="67"/>
        <v>1600</v>
      </c>
      <c r="K185" s="91">
        <f t="shared" si="67"/>
        <v>1600</v>
      </c>
      <c r="L185" s="91">
        <f t="shared" si="75"/>
        <v>1600</v>
      </c>
    </row>
    <row r="186" spans="1:12" ht="15.75" thickBot="1">
      <c r="A186" s="104" t="str">
        <f>A139</f>
        <v>Перевалка зерна</v>
      </c>
      <c r="B186" s="89">
        <f t="shared" si="35"/>
        <v>0</v>
      </c>
      <c r="C186" s="89">
        <f t="shared" si="36"/>
        <v>26000</v>
      </c>
      <c r="D186" s="89">
        <f t="shared" si="37"/>
        <v>65000</v>
      </c>
      <c r="E186" s="89">
        <f t="shared" si="38"/>
        <v>65000</v>
      </c>
      <c r="F186" s="89">
        <f t="shared" ref="F186:K186" si="77">E186</f>
        <v>65000</v>
      </c>
      <c r="G186" s="89">
        <f t="shared" si="77"/>
        <v>65000</v>
      </c>
      <c r="H186" s="89">
        <f t="shared" si="77"/>
        <v>65000</v>
      </c>
      <c r="I186" s="89">
        <f t="shared" si="77"/>
        <v>65000</v>
      </c>
      <c r="J186" s="90">
        <f t="shared" si="77"/>
        <v>65000</v>
      </c>
      <c r="K186" s="91">
        <f t="shared" si="77"/>
        <v>65000</v>
      </c>
      <c r="L186" s="91">
        <f t="shared" si="75"/>
        <v>65000</v>
      </c>
    </row>
    <row r="187" spans="1:12">
      <c r="A187" s="30" t="s">
        <v>76</v>
      </c>
      <c r="B187" s="92">
        <f>SUM(B145:B186)</f>
        <v>648450.92857142864</v>
      </c>
      <c r="C187" s="92">
        <f t="shared" ref="C187:L187" si="78">SUM(C145:C186)</f>
        <v>2924235.8499999996</v>
      </c>
      <c r="D187" s="92">
        <f t="shared" si="78"/>
        <v>5688499.9285714282</v>
      </c>
      <c r="E187" s="92">
        <f t="shared" si="78"/>
        <v>5688499.9285714282</v>
      </c>
      <c r="F187" s="92">
        <f t="shared" si="78"/>
        <v>5688499.9285714282</v>
      </c>
      <c r="G187" s="92">
        <f t="shared" si="78"/>
        <v>5688499.9285714282</v>
      </c>
      <c r="H187" s="92">
        <f t="shared" si="78"/>
        <v>5688499.9285714282</v>
      </c>
      <c r="I187" s="92">
        <f t="shared" si="78"/>
        <v>5688499.9285714282</v>
      </c>
      <c r="J187" s="92">
        <f t="shared" si="78"/>
        <v>5688499.9285714282</v>
      </c>
      <c r="K187" s="92">
        <f t="shared" si="78"/>
        <v>5688499.9285714282</v>
      </c>
      <c r="L187" s="92">
        <f t="shared" si="78"/>
        <v>5688499.9285714282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89"/>
  <sheetViews>
    <sheetView topLeftCell="A159" workbookViewId="0">
      <selection activeCell="B146" sqref="B146:L189"/>
    </sheetView>
  </sheetViews>
  <sheetFormatPr defaultRowHeight="15"/>
  <cols>
    <col min="1" max="1" width="35.7109375" customWidth="1"/>
    <col min="2" max="2" width="9.28515625" customWidth="1"/>
    <col min="3" max="3" width="9.85546875" customWidth="1"/>
  </cols>
  <sheetData>
    <row r="1" spans="1:13">
      <c r="A1" s="7" t="s">
        <v>93</v>
      </c>
    </row>
    <row r="3" spans="1:13" ht="15.75" thickBot="1">
      <c r="A3" s="28" t="s">
        <v>94</v>
      </c>
    </row>
    <row r="4" spans="1:13" ht="15.75" thickBot="1">
      <c r="A4" s="47" t="s">
        <v>39</v>
      </c>
      <c r="B4" s="48" t="s">
        <v>97</v>
      </c>
    </row>
    <row r="5" spans="1:13" ht="15.75" thickBot="1">
      <c r="A5" s="8" t="s">
        <v>50</v>
      </c>
      <c r="B5" s="42">
        <v>15</v>
      </c>
      <c r="C5">
        <f>B5/100</f>
        <v>0.15</v>
      </c>
      <c r="D5">
        <f>C5</f>
        <v>0.15</v>
      </c>
      <c r="E5">
        <f t="shared" ref="E5:M5" si="0">D5</f>
        <v>0.15</v>
      </c>
      <c r="F5">
        <f t="shared" si="0"/>
        <v>0.15</v>
      </c>
      <c r="G5">
        <f t="shared" si="0"/>
        <v>0.15</v>
      </c>
      <c r="H5">
        <f t="shared" si="0"/>
        <v>0.15</v>
      </c>
      <c r="I5">
        <f t="shared" si="0"/>
        <v>0.15</v>
      </c>
      <c r="J5">
        <f t="shared" si="0"/>
        <v>0.15</v>
      </c>
      <c r="K5">
        <f t="shared" si="0"/>
        <v>0.15</v>
      </c>
      <c r="L5">
        <f t="shared" si="0"/>
        <v>0.15</v>
      </c>
      <c r="M5">
        <f t="shared" si="0"/>
        <v>0.15</v>
      </c>
    </row>
    <row r="6" spans="1:13" ht="15.75" thickBot="1">
      <c r="A6" s="8" t="s">
        <v>51</v>
      </c>
      <c r="B6" s="42">
        <v>15</v>
      </c>
      <c r="C6">
        <f t="shared" ref="C6:C46" si="1">B6/100</f>
        <v>0.15</v>
      </c>
      <c r="D6">
        <f>C6</f>
        <v>0.15</v>
      </c>
      <c r="E6">
        <f t="shared" ref="E6:M6" si="2">D6</f>
        <v>0.15</v>
      </c>
      <c r="F6">
        <f t="shared" si="2"/>
        <v>0.15</v>
      </c>
      <c r="G6">
        <f t="shared" si="2"/>
        <v>0.15</v>
      </c>
      <c r="H6">
        <f t="shared" si="2"/>
        <v>0.15</v>
      </c>
      <c r="I6">
        <f t="shared" si="2"/>
        <v>0.15</v>
      </c>
      <c r="J6">
        <f t="shared" si="2"/>
        <v>0.15</v>
      </c>
      <c r="K6">
        <f t="shared" si="2"/>
        <v>0.15</v>
      </c>
      <c r="L6">
        <f t="shared" si="2"/>
        <v>0.15</v>
      </c>
      <c r="M6">
        <f t="shared" si="2"/>
        <v>0.15</v>
      </c>
    </row>
    <row r="7" spans="1:13" ht="15.75" thickBot="1">
      <c r="A7" s="8" t="s">
        <v>52</v>
      </c>
      <c r="B7" s="42">
        <v>25</v>
      </c>
      <c r="C7">
        <f t="shared" si="1"/>
        <v>0.25</v>
      </c>
      <c r="D7">
        <f t="shared" ref="D7:M14" si="3">C7</f>
        <v>0.25</v>
      </c>
      <c r="E7">
        <f t="shared" si="3"/>
        <v>0.25</v>
      </c>
      <c r="F7">
        <f t="shared" si="3"/>
        <v>0.25</v>
      </c>
      <c r="G7">
        <f t="shared" si="3"/>
        <v>0.25</v>
      </c>
      <c r="H7">
        <f t="shared" si="3"/>
        <v>0.25</v>
      </c>
      <c r="I7">
        <f t="shared" si="3"/>
        <v>0.25</v>
      </c>
      <c r="J7">
        <f t="shared" si="3"/>
        <v>0.25</v>
      </c>
      <c r="K7">
        <f t="shared" si="3"/>
        <v>0.25</v>
      </c>
      <c r="L7">
        <f t="shared" si="3"/>
        <v>0.25</v>
      </c>
      <c r="M7">
        <f t="shared" si="3"/>
        <v>0.25</v>
      </c>
    </row>
    <row r="8" spans="1:13" ht="15.75" thickBot="1">
      <c r="A8" s="8" t="s">
        <v>53</v>
      </c>
      <c r="B8" s="42">
        <v>25</v>
      </c>
      <c r="C8">
        <f t="shared" si="1"/>
        <v>0.25</v>
      </c>
      <c r="D8">
        <f t="shared" si="3"/>
        <v>0.25</v>
      </c>
      <c r="E8">
        <f t="shared" si="3"/>
        <v>0.25</v>
      </c>
      <c r="F8">
        <f t="shared" si="3"/>
        <v>0.25</v>
      </c>
      <c r="G8">
        <f t="shared" si="3"/>
        <v>0.25</v>
      </c>
      <c r="H8">
        <f t="shared" si="3"/>
        <v>0.25</v>
      </c>
      <c r="I8">
        <f t="shared" si="3"/>
        <v>0.25</v>
      </c>
      <c r="J8">
        <f t="shared" si="3"/>
        <v>0.25</v>
      </c>
      <c r="K8">
        <f t="shared" si="3"/>
        <v>0.25</v>
      </c>
      <c r="L8">
        <f t="shared" si="3"/>
        <v>0.25</v>
      </c>
      <c r="M8">
        <f t="shared" si="3"/>
        <v>0.25</v>
      </c>
    </row>
    <row r="9" spans="1:13" ht="15.75" thickBot="1">
      <c r="A9" s="8" t="s">
        <v>54</v>
      </c>
      <c r="B9" s="42">
        <v>40</v>
      </c>
      <c r="C9">
        <f t="shared" si="1"/>
        <v>0.4</v>
      </c>
      <c r="D9">
        <f t="shared" si="3"/>
        <v>0.4</v>
      </c>
      <c r="E9">
        <f t="shared" si="3"/>
        <v>0.4</v>
      </c>
      <c r="F9">
        <f t="shared" si="3"/>
        <v>0.4</v>
      </c>
      <c r="G9">
        <f t="shared" si="3"/>
        <v>0.4</v>
      </c>
      <c r="H9">
        <f t="shared" si="3"/>
        <v>0.4</v>
      </c>
      <c r="I9">
        <f t="shared" si="3"/>
        <v>0.4</v>
      </c>
      <c r="J9">
        <f t="shared" si="3"/>
        <v>0.4</v>
      </c>
      <c r="K9">
        <f t="shared" si="3"/>
        <v>0.4</v>
      </c>
      <c r="L9">
        <f t="shared" si="3"/>
        <v>0.4</v>
      </c>
      <c r="M9">
        <f t="shared" si="3"/>
        <v>0.4</v>
      </c>
    </row>
    <row r="10" spans="1:13" ht="15.75" thickBot="1">
      <c r="A10" s="8" t="str">
        <f>Доходы!A150</f>
        <v>Витаминно-травяная мука</v>
      </c>
      <c r="B10" s="42">
        <v>45</v>
      </c>
      <c r="C10">
        <f t="shared" si="1"/>
        <v>0.45</v>
      </c>
      <c r="D10">
        <f t="shared" si="3"/>
        <v>0.45</v>
      </c>
      <c r="E10">
        <f t="shared" si="3"/>
        <v>0.45</v>
      </c>
      <c r="F10">
        <f t="shared" si="3"/>
        <v>0.45</v>
      </c>
      <c r="G10">
        <f t="shared" si="3"/>
        <v>0.45</v>
      </c>
      <c r="H10">
        <f t="shared" si="3"/>
        <v>0.45</v>
      </c>
      <c r="I10">
        <f t="shared" si="3"/>
        <v>0.45</v>
      </c>
      <c r="J10">
        <f t="shared" si="3"/>
        <v>0.45</v>
      </c>
      <c r="K10">
        <f t="shared" si="3"/>
        <v>0.45</v>
      </c>
      <c r="L10">
        <f t="shared" si="3"/>
        <v>0.45</v>
      </c>
      <c r="M10">
        <f t="shared" si="3"/>
        <v>0.45</v>
      </c>
    </row>
    <row r="11" spans="1:13" ht="15.75" thickBot="1">
      <c r="A11" s="8" t="str">
        <f>Доходы!A151</f>
        <v>Активированная питьевая вода (бутилирован.)</v>
      </c>
      <c r="B11" s="42">
        <v>10</v>
      </c>
      <c r="C11">
        <v>0.1</v>
      </c>
      <c r="D11">
        <f t="shared" si="3"/>
        <v>0.1</v>
      </c>
      <c r="E11">
        <f t="shared" si="3"/>
        <v>0.1</v>
      </c>
      <c r="F11">
        <f t="shared" si="3"/>
        <v>0.1</v>
      </c>
      <c r="G11">
        <f t="shared" si="3"/>
        <v>0.1</v>
      </c>
      <c r="H11">
        <f t="shared" si="3"/>
        <v>0.1</v>
      </c>
      <c r="I11">
        <f t="shared" si="3"/>
        <v>0.1</v>
      </c>
      <c r="J11">
        <f t="shared" si="3"/>
        <v>0.1</v>
      </c>
      <c r="K11">
        <f t="shared" si="3"/>
        <v>0.1</v>
      </c>
      <c r="L11">
        <f t="shared" si="3"/>
        <v>0.1</v>
      </c>
      <c r="M11">
        <f t="shared" si="3"/>
        <v>0.1</v>
      </c>
    </row>
    <row r="12" spans="1:13" ht="15.75" thickBot="1">
      <c r="A12" s="8" t="str">
        <f>Доходы!A152</f>
        <v>Спирулина</v>
      </c>
      <c r="B12" s="42">
        <v>20</v>
      </c>
      <c r="C12">
        <v>0.25</v>
      </c>
      <c r="D12">
        <f t="shared" si="3"/>
        <v>0.25</v>
      </c>
      <c r="E12">
        <f t="shared" si="3"/>
        <v>0.25</v>
      </c>
      <c r="F12">
        <f t="shared" si="3"/>
        <v>0.25</v>
      </c>
      <c r="G12">
        <f t="shared" si="3"/>
        <v>0.25</v>
      </c>
      <c r="H12">
        <f t="shared" si="3"/>
        <v>0.25</v>
      </c>
      <c r="I12">
        <f t="shared" si="3"/>
        <v>0.25</v>
      </c>
      <c r="J12">
        <f t="shared" si="3"/>
        <v>0.25</v>
      </c>
      <c r="K12">
        <f t="shared" si="3"/>
        <v>0.25</v>
      </c>
      <c r="L12">
        <f t="shared" si="3"/>
        <v>0.25</v>
      </c>
      <c r="M12">
        <f t="shared" si="3"/>
        <v>0.25</v>
      </c>
    </row>
    <row r="13" spans="1:13" ht="15.75" thickBot="1">
      <c r="A13" s="8" t="str">
        <f>Доходы!A153</f>
        <v>Хлорелла</v>
      </c>
      <c r="B13" s="42">
        <v>20</v>
      </c>
      <c r="C13">
        <v>0.25</v>
      </c>
      <c r="D13">
        <f t="shared" si="3"/>
        <v>0.25</v>
      </c>
      <c r="E13">
        <f t="shared" si="3"/>
        <v>0.25</v>
      </c>
      <c r="F13">
        <f t="shared" si="3"/>
        <v>0.25</v>
      </c>
      <c r="G13">
        <f t="shared" si="3"/>
        <v>0.25</v>
      </c>
      <c r="H13">
        <f t="shared" si="3"/>
        <v>0.25</v>
      </c>
      <c r="I13">
        <f t="shared" si="3"/>
        <v>0.25</v>
      </c>
      <c r="J13">
        <f t="shared" si="3"/>
        <v>0.25</v>
      </c>
      <c r="K13">
        <f t="shared" si="3"/>
        <v>0.25</v>
      </c>
      <c r="L13">
        <f t="shared" si="3"/>
        <v>0.25</v>
      </c>
      <c r="M13">
        <f t="shared" si="3"/>
        <v>0.25</v>
      </c>
    </row>
    <row r="14" spans="1:13" ht="15.75" thickBot="1">
      <c r="A14" s="8" t="str">
        <f>Доходы!A154</f>
        <v>Аквапоника</v>
      </c>
      <c r="B14" s="42">
        <v>33</v>
      </c>
      <c r="C14">
        <f t="shared" si="1"/>
        <v>0.33</v>
      </c>
      <c r="D14">
        <f t="shared" si="3"/>
        <v>0.33</v>
      </c>
      <c r="E14">
        <f t="shared" si="3"/>
        <v>0.33</v>
      </c>
      <c r="F14">
        <f t="shared" si="3"/>
        <v>0.33</v>
      </c>
      <c r="G14">
        <f t="shared" si="3"/>
        <v>0.33</v>
      </c>
      <c r="H14">
        <f t="shared" si="3"/>
        <v>0.33</v>
      </c>
      <c r="I14">
        <f t="shared" si="3"/>
        <v>0.33</v>
      </c>
      <c r="J14">
        <f t="shared" si="3"/>
        <v>0.33</v>
      </c>
      <c r="K14">
        <f t="shared" si="3"/>
        <v>0.33</v>
      </c>
      <c r="L14">
        <f t="shared" si="3"/>
        <v>0.33</v>
      </c>
      <c r="M14">
        <f t="shared" si="3"/>
        <v>0.33</v>
      </c>
    </row>
    <row r="15" spans="1:13" ht="15.75" thickBot="1">
      <c r="A15" s="8" t="s">
        <v>55</v>
      </c>
      <c r="B15" s="42">
        <v>40</v>
      </c>
      <c r="C15">
        <f t="shared" si="1"/>
        <v>0.4</v>
      </c>
      <c r="D15">
        <f t="shared" ref="D15:M15" si="4">C15</f>
        <v>0.4</v>
      </c>
      <c r="E15">
        <f t="shared" si="4"/>
        <v>0.4</v>
      </c>
      <c r="F15">
        <f t="shared" si="4"/>
        <v>0.4</v>
      </c>
      <c r="G15">
        <f t="shared" si="4"/>
        <v>0.4</v>
      </c>
      <c r="H15">
        <f t="shared" si="4"/>
        <v>0.4</v>
      </c>
      <c r="I15">
        <f t="shared" si="4"/>
        <v>0.4</v>
      </c>
      <c r="J15">
        <f t="shared" si="4"/>
        <v>0.4</v>
      </c>
      <c r="K15">
        <f t="shared" si="4"/>
        <v>0.4</v>
      </c>
      <c r="L15">
        <f t="shared" si="4"/>
        <v>0.4</v>
      </c>
      <c r="M15">
        <f t="shared" si="4"/>
        <v>0.4</v>
      </c>
    </row>
    <row r="16" spans="1:13" ht="15.75" thickBot="1">
      <c r="A16" s="8" t="s">
        <v>56</v>
      </c>
      <c r="B16" s="42">
        <v>55</v>
      </c>
      <c r="C16">
        <f t="shared" si="1"/>
        <v>0.55000000000000004</v>
      </c>
      <c r="D16">
        <f t="shared" ref="D16:M16" si="5">C16</f>
        <v>0.55000000000000004</v>
      </c>
      <c r="E16">
        <f t="shared" si="5"/>
        <v>0.55000000000000004</v>
      </c>
      <c r="F16">
        <f t="shared" si="5"/>
        <v>0.55000000000000004</v>
      </c>
      <c r="G16">
        <f t="shared" si="5"/>
        <v>0.55000000000000004</v>
      </c>
      <c r="H16">
        <f t="shared" si="5"/>
        <v>0.55000000000000004</v>
      </c>
      <c r="I16">
        <f t="shared" si="5"/>
        <v>0.55000000000000004</v>
      </c>
      <c r="J16">
        <f t="shared" si="5"/>
        <v>0.55000000000000004</v>
      </c>
      <c r="K16">
        <f t="shared" si="5"/>
        <v>0.55000000000000004</v>
      </c>
      <c r="L16">
        <f t="shared" si="5"/>
        <v>0.55000000000000004</v>
      </c>
      <c r="M16">
        <f t="shared" si="5"/>
        <v>0.55000000000000004</v>
      </c>
    </row>
    <row r="17" spans="1:13" ht="15.75" thickBot="1">
      <c r="A17" s="8" t="s">
        <v>57</v>
      </c>
      <c r="B17" s="42">
        <v>45</v>
      </c>
      <c r="C17">
        <f t="shared" si="1"/>
        <v>0.45</v>
      </c>
      <c r="D17">
        <f t="shared" ref="D17:M17" si="6">C17</f>
        <v>0.45</v>
      </c>
      <c r="E17">
        <f t="shared" si="6"/>
        <v>0.45</v>
      </c>
      <c r="F17">
        <f t="shared" si="6"/>
        <v>0.45</v>
      </c>
      <c r="G17">
        <f t="shared" si="6"/>
        <v>0.45</v>
      </c>
      <c r="H17">
        <f t="shared" si="6"/>
        <v>0.45</v>
      </c>
      <c r="I17">
        <f t="shared" si="6"/>
        <v>0.45</v>
      </c>
      <c r="J17">
        <f t="shared" si="6"/>
        <v>0.45</v>
      </c>
      <c r="K17">
        <f t="shared" si="6"/>
        <v>0.45</v>
      </c>
      <c r="L17">
        <f t="shared" si="6"/>
        <v>0.45</v>
      </c>
      <c r="M17">
        <f t="shared" si="6"/>
        <v>0.45</v>
      </c>
    </row>
    <row r="18" spans="1:13" ht="15.75" thickBot="1">
      <c r="A18" s="10" t="s">
        <v>58</v>
      </c>
      <c r="B18" s="42">
        <v>40</v>
      </c>
      <c r="C18">
        <f t="shared" si="1"/>
        <v>0.4</v>
      </c>
      <c r="D18">
        <f t="shared" ref="D18:M18" si="7">C18</f>
        <v>0.4</v>
      </c>
      <c r="E18">
        <f t="shared" si="7"/>
        <v>0.4</v>
      </c>
      <c r="F18">
        <f t="shared" si="7"/>
        <v>0.4</v>
      </c>
      <c r="G18">
        <f t="shared" si="7"/>
        <v>0.4</v>
      </c>
      <c r="H18">
        <f t="shared" si="7"/>
        <v>0.4</v>
      </c>
      <c r="I18">
        <f t="shared" si="7"/>
        <v>0.4</v>
      </c>
      <c r="J18">
        <f t="shared" si="7"/>
        <v>0.4</v>
      </c>
      <c r="K18">
        <f t="shared" si="7"/>
        <v>0.4</v>
      </c>
      <c r="L18">
        <f t="shared" si="7"/>
        <v>0.4</v>
      </c>
      <c r="M18">
        <f t="shared" si="7"/>
        <v>0.4</v>
      </c>
    </row>
    <row r="19" spans="1:13" ht="15.75" thickBot="1">
      <c r="A19" s="10" t="s">
        <v>60</v>
      </c>
      <c r="B19" s="42">
        <v>50</v>
      </c>
      <c r="C19">
        <f t="shared" si="1"/>
        <v>0.5</v>
      </c>
      <c r="D19">
        <f t="shared" ref="D19:M19" si="8">C19</f>
        <v>0.5</v>
      </c>
      <c r="E19">
        <f t="shared" si="8"/>
        <v>0.5</v>
      </c>
      <c r="F19">
        <f t="shared" si="8"/>
        <v>0.5</v>
      </c>
      <c r="G19">
        <f t="shared" si="8"/>
        <v>0.5</v>
      </c>
      <c r="H19">
        <f t="shared" si="8"/>
        <v>0.5</v>
      </c>
      <c r="I19">
        <f t="shared" si="8"/>
        <v>0.5</v>
      </c>
      <c r="J19">
        <f t="shared" si="8"/>
        <v>0.5</v>
      </c>
      <c r="K19">
        <f t="shared" si="8"/>
        <v>0.5</v>
      </c>
      <c r="L19">
        <f t="shared" si="8"/>
        <v>0.5</v>
      </c>
      <c r="M19">
        <f t="shared" si="8"/>
        <v>0.5</v>
      </c>
    </row>
    <row r="20" spans="1:13" ht="15.75" thickBot="1">
      <c r="A20" s="8" t="s">
        <v>61</v>
      </c>
      <c r="B20" s="42">
        <v>40</v>
      </c>
      <c r="C20">
        <f t="shared" si="1"/>
        <v>0.4</v>
      </c>
      <c r="D20">
        <f t="shared" ref="D20:M20" si="9">C20</f>
        <v>0.4</v>
      </c>
      <c r="E20">
        <f t="shared" si="9"/>
        <v>0.4</v>
      </c>
      <c r="F20">
        <f t="shared" si="9"/>
        <v>0.4</v>
      </c>
      <c r="G20">
        <f t="shared" si="9"/>
        <v>0.4</v>
      </c>
      <c r="H20">
        <f t="shared" si="9"/>
        <v>0.4</v>
      </c>
      <c r="I20">
        <f t="shared" si="9"/>
        <v>0.4</v>
      </c>
      <c r="J20">
        <f t="shared" si="9"/>
        <v>0.4</v>
      </c>
      <c r="K20">
        <f t="shared" si="9"/>
        <v>0.4</v>
      </c>
      <c r="L20">
        <f t="shared" si="9"/>
        <v>0.4</v>
      </c>
      <c r="M20">
        <f t="shared" si="9"/>
        <v>0.4</v>
      </c>
    </row>
    <row r="21" spans="1:13" ht="15.75" thickBot="1">
      <c r="A21" s="8" t="s">
        <v>63</v>
      </c>
      <c r="B21" s="42">
        <v>45</v>
      </c>
      <c r="C21">
        <f t="shared" si="1"/>
        <v>0.45</v>
      </c>
      <c r="D21">
        <f t="shared" ref="D21:M21" si="10">C21</f>
        <v>0.45</v>
      </c>
      <c r="E21">
        <f t="shared" si="10"/>
        <v>0.45</v>
      </c>
      <c r="F21">
        <f t="shared" si="10"/>
        <v>0.45</v>
      </c>
      <c r="G21">
        <f t="shared" si="10"/>
        <v>0.45</v>
      </c>
      <c r="H21">
        <f t="shared" si="10"/>
        <v>0.45</v>
      </c>
      <c r="I21">
        <f t="shared" si="10"/>
        <v>0.45</v>
      </c>
      <c r="J21">
        <f t="shared" si="10"/>
        <v>0.45</v>
      </c>
      <c r="K21">
        <f t="shared" si="10"/>
        <v>0.45</v>
      </c>
      <c r="L21">
        <f t="shared" si="10"/>
        <v>0.45</v>
      </c>
      <c r="M21">
        <f t="shared" si="10"/>
        <v>0.45</v>
      </c>
    </row>
    <row r="22" spans="1:13" ht="15.75" thickBot="1">
      <c r="A22" s="8" t="str">
        <f>Доходы!A162</f>
        <v>Мясо дикой утки</v>
      </c>
      <c r="B22" s="42">
        <v>45</v>
      </c>
      <c r="C22">
        <v>0.45</v>
      </c>
      <c r="D22">
        <f t="shared" ref="D22:M22" si="11">C22</f>
        <v>0.45</v>
      </c>
      <c r="E22">
        <f t="shared" si="11"/>
        <v>0.45</v>
      </c>
      <c r="F22">
        <f t="shared" si="11"/>
        <v>0.45</v>
      </c>
      <c r="G22">
        <f t="shared" si="11"/>
        <v>0.45</v>
      </c>
      <c r="H22">
        <f t="shared" si="11"/>
        <v>0.45</v>
      </c>
      <c r="I22">
        <f t="shared" si="11"/>
        <v>0.45</v>
      </c>
      <c r="J22">
        <f t="shared" si="11"/>
        <v>0.45</v>
      </c>
      <c r="K22">
        <f t="shared" si="11"/>
        <v>0.45</v>
      </c>
      <c r="L22">
        <f t="shared" si="11"/>
        <v>0.45</v>
      </c>
      <c r="M22">
        <f t="shared" si="11"/>
        <v>0.45</v>
      </c>
    </row>
    <row r="23" spans="1:13" ht="15.75" thickBot="1">
      <c r="A23" s="8" t="s">
        <v>178</v>
      </c>
      <c r="B23" s="42">
        <v>40</v>
      </c>
      <c r="C23">
        <f t="shared" si="1"/>
        <v>0.4</v>
      </c>
      <c r="D23">
        <f t="shared" ref="D23:M23" si="12">C23</f>
        <v>0.4</v>
      </c>
      <c r="E23">
        <f t="shared" si="12"/>
        <v>0.4</v>
      </c>
      <c r="F23">
        <f t="shared" si="12"/>
        <v>0.4</v>
      </c>
      <c r="G23">
        <f t="shared" si="12"/>
        <v>0.4</v>
      </c>
      <c r="H23">
        <f t="shared" si="12"/>
        <v>0.4</v>
      </c>
      <c r="I23">
        <f t="shared" si="12"/>
        <v>0.4</v>
      </c>
      <c r="J23">
        <f t="shared" si="12"/>
        <v>0.4</v>
      </c>
      <c r="K23">
        <f t="shared" si="12"/>
        <v>0.4</v>
      </c>
      <c r="L23">
        <f t="shared" si="12"/>
        <v>0.4</v>
      </c>
      <c r="M23">
        <f t="shared" si="12"/>
        <v>0.4</v>
      </c>
    </row>
    <row r="24" spans="1:13" ht="15.75" thickBot="1">
      <c r="A24" s="8" t="s">
        <v>64</v>
      </c>
      <c r="B24" s="42">
        <v>45</v>
      </c>
      <c r="C24">
        <f t="shared" si="1"/>
        <v>0.45</v>
      </c>
      <c r="D24">
        <f t="shared" ref="D24:M24" si="13">C24</f>
        <v>0.45</v>
      </c>
      <c r="E24">
        <f t="shared" si="13"/>
        <v>0.45</v>
      </c>
      <c r="F24">
        <f t="shared" si="13"/>
        <v>0.45</v>
      </c>
      <c r="G24">
        <f t="shared" si="13"/>
        <v>0.45</v>
      </c>
      <c r="H24">
        <f t="shared" si="13"/>
        <v>0.45</v>
      </c>
      <c r="I24">
        <f t="shared" si="13"/>
        <v>0.45</v>
      </c>
      <c r="J24">
        <f t="shared" si="13"/>
        <v>0.45</v>
      </c>
      <c r="K24">
        <f t="shared" si="13"/>
        <v>0.45</v>
      </c>
      <c r="L24">
        <f t="shared" si="13"/>
        <v>0.45</v>
      </c>
      <c r="M24">
        <f t="shared" si="13"/>
        <v>0.45</v>
      </c>
    </row>
    <row r="25" spans="1:13" ht="15.75" thickBot="1">
      <c r="A25" s="8" t="s">
        <v>65</v>
      </c>
      <c r="B25" s="42">
        <v>40</v>
      </c>
      <c r="C25">
        <f t="shared" si="1"/>
        <v>0.4</v>
      </c>
      <c r="D25">
        <f t="shared" ref="D25:M25" si="14">C25</f>
        <v>0.4</v>
      </c>
      <c r="E25">
        <f t="shared" si="14"/>
        <v>0.4</v>
      </c>
      <c r="F25">
        <f t="shared" si="14"/>
        <v>0.4</v>
      </c>
      <c r="G25">
        <f t="shared" si="14"/>
        <v>0.4</v>
      </c>
      <c r="H25">
        <f t="shared" si="14"/>
        <v>0.4</v>
      </c>
      <c r="I25">
        <f t="shared" si="14"/>
        <v>0.4</v>
      </c>
      <c r="J25">
        <f t="shared" si="14"/>
        <v>0.4</v>
      </c>
      <c r="K25">
        <f t="shared" si="14"/>
        <v>0.4</v>
      </c>
      <c r="L25">
        <f t="shared" si="14"/>
        <v>0.4</v>
      </c>
      <c r="M25">
        <f t="shared" si="14"/>
        <v>0.4</v>
      </c>
    </row>
    <row r="26" spans="1:13" ht="15.75" thickBot="1">
      <c r="A26" s="8" t="s">
        <v>66</v>
      </c>
      <c r="B26" s="42">
        <v>40</v>
      </c>
      <c r="C26">
        <f t="shared" si="1"/>
        <v>0.4</v>
      </c>
      <c r="D26">
        <f t="shared" ref="D26:M26" si="15">C26</f>
        <v>0.4</v>
      </c>
      <c r="E26">
        <f t="shared" si="15"/>
        <v>0.4</v>
      </c>
      <c r="F26">
        <f t="shared" si="15"/>
        <v>0.4</v>
      </c>
      <c r="G26">
        <f t="shared" si="15"/>
        <v>0.4</v>
      </c>
      <c r="H26">
        <f t="shared" si="15"/>
        <v>0.4</v>
      </c>
      <c r="I26">
        <f t="shared" si="15"/>
        <v>0.4</v>
      </c>
      <c r="J26">
        <f t="shared" si="15"/>
        <v>0.4</v>
      </c>
      <c r="K26">
        <f t="shared" si="15"/>
        <v>0.4</v>
      </c>
      <c r="L26">
        <f t="shared" si="15"/>
        <v>0.4</v>
      </c>
      <c r="M26">
        <f t="shared" si="15"/>
        <v>0.4</v>
      </c>
    </row>
    <row r="27" spans="1:13" ht="15.75" thickBot="1">
      <c r="A27" s="8" t="s">
        <v>67</v>
      </c>
      <c r="B27" s="42">
        <v>40</v>
      </c>
      <c r="C27">
        <f t="shared" si="1"/>
        <v>0.4</v>
      </c>
      <c r="D27">
        <f t="shared" ref="D27:M27" si="16">C27</f>
        <v>0.4</v>
      </c>
      <c r="E27">
        <f t="shared" si="16"/>
        <v>0.4</v>
      </c>
      <c r="F27">
        <f t="shared" si="16"/>
        <v>0.4</v>
      </c>
      <c r="G27">
        <f t="shared" si="16"/>
        <v>0.4</v>
      </c>
      <c r="H27">
        <f t="shared" si="16"/>
        <v>0.4</v>
      </c>
      <c r="I27">
        <f t="shared" si="16"/>
        <v>0.4</v>
      </c>
      <c r="J27">
        <f t="shared" si="16"/>
        <v>0.4</v>
      </c>
      <c r="K27">
        <f t="shared" si="16"/>
        <v>0.4</v>
      </c>
      <c r="L27">
        <f t="shared" si="16"/>
        <v>0.4</v>
      </c>
      <c r="M27">
        <f t="shared" si="16"/>
        <v>0.4</v>
      </c>
    </row>
    <row r="28" spans="1:13" ht="15.75" thickBot="1">
      <c r="A28" s="8" t="s">
        <v>68</v>
      </c>
      <c r="B28" s="42">
        <v>35</v>
      </c>
      <c r="C28">
        <f t="shared" si="1"/>
        <v>0.35</v>
      </c>
      <c r="D28">
        <f t="shared" ref="D28:M28" si="17">C28</f>
        <v>0.35</v>
      </c>
      <c r="E28">
        <f t="shared" si="17"/>
        <v>0.35</v>
      </c>
      <c r="F28">
        <f t="shared" si="17"/>
        <v>0.35</v>
      </c>
      <c r="G28">
        <f t="shared" si="17"/>
        <v>0.35</v>
      </c>
      <c r="H28">
        <f t="shared" si="17"/>
        <v>0.35</v>
      </c>
      <c r="I28">
        <f t="shared" si="17"/>
        <v>0.35</v>
      </c>
      <c r="J28">
        <f t="shared" si="17"/>
        <v>0.35</v>
      </c>
      <c r="K28">
        <f t="shared" si="17"/>
        <v>0.35</v>
      </c>
      <c r="L28">
        <f t="shared" si="17"/>
        <v>0.35</v>
      </c>
      <c r="M28">
        <f t="shared" si="17"/>
        <v>0.35</v>
      </c>
    </row>
    <row r="29" spans="1:13" ht="15.75" thickBot="1">
      <c r="A29" s="8" t="s">
        <v>62</v>
      </c>
      <c r="B29" s="42">
        <v>15</v>
      </c>
      <c r="C29">
        <f t="shared" si="1"/>
        <v>0.15</v>
      </c>
      <c r="D29">
        <f t="shared" ref="D29:M29" si="18">C29</f>
        <v>0.15</v>
      </c>
      <c r="E29">
        <f t="shared" si="18"/>
        <v>0.15</v>
      </c>
      <c r="F29">
        <f t="shared" si="18"/>
        <v>0.15</v>
      </c>
      <c r="G29">
        <f t="shared" si="18"/>
        <v>0.15</v>
      </c>
      <c r="H29">
        <f t="shared" si="18"/>
        <v>0.15</v>
      </c>
      <c r="I29">
        <f t="shared" si="18"/>
        <v>0.15</v>
      </c>
      <c r="J29">
        <f t="shared" si="18"/>
        <v>0.15</v>
      </c>
      <c r="K29">
        <f t="shared" si="18"/>
        <v>0.15</v>
      </c>
      <c r="L29">
        <f t="shared" si="18"/>
        <v>0.15</v>
      </c>
      <c r="M29">
        <f t="shared" si="18"/>
        <v>0.15</v>
      </c>
    </row>
    <row r="30" spans="1:13" ht="15.75" thickBot="1">
      <c r="A30" s="8" t="s">
        <v>69</v>
      </c>
      <c r="B30" s="42">
        <v>20</v>
      </c>
      <c r="C30">
        <f t="shared" si="1"/>
        <v>0.2</v>
      </c>
      <c r="D30">
        <f t="shared" ref="D30:M30" si="19">C30</f>
        <v>0.2</v>
      </c>
      <c r="E30">
        <f t="shared" si="19"/>
        <v>0.2</v>
      </c>
      <c r="F30">
        <f t="shared" si="19"/>
        <v>0.2</v>
      </c>
      <c r="G30">
        <f t="shared" si="19"/>
        <v>0.2</v>
      </c>
      <c r="H30">
        <f t="shared" si="19"/>
        <v>0.2</v>
      </c>
      <c r="I30">
        <f t="shared" si="19"/>
        <v>0.2</v>
      </c>
      <c r="J30">
        <f t="shared" si="19"/>
        <v>0.2</v>
      </c>
      <c r="K30">
        <f t="shared" si="19"/>
        <v>0.2</v>
      </c>
      <c r="L30">
        <f t="shared" si="19"/>
        <v>0.2</v>
      </c>
      <c r="M30">
        <f t="shared" si="19"/>
        <v>0.2</v>
      </c>
    </row>
    <row r="31" spans="1:13" ht="15.75" thickBot="1">
      <c r="A31" s="8" t="s">
        <v>70</v>
      </c>
      <c r="B31" s="42">
        <v>20</v>
      </c>
      <c r="C31">
        <f t="shared" si="1"/>
        <v>0.2</v>
      </c>
      <c r="D31">
        <f t="shared" ref="D31:M31" si="20">C31</f>
        <v>0.2</v>
      </c>
      <c r="E31">
        <f t="shared" si="20"/>
        <v>0.2</v>
      </c>
      <c r="F31">
        <f t="shared" si="20"/>
        <v>0.2</v>
      </c>
      <c r="G31">
        <f t="shared" si="20"/>
        <v>0.2</v>
      </c>
      <c r="H31">
        <f t="shared" si="20"/>
        <v>0.2</v>
      </c>
      <c r="I31">
        <f t="shared" si="20"/>
        <v>0.2</v>
      </c>
      <c r="J31">
        <f t="shared" si="20"/>
        <v>0.2</v>
      </c>
      <c r="K31">
        <f t="shared" si="20"/>
        <v>0.2</v>
      </c>
      <c r="L31">
        <f t="shared" si="20"/>
        <v>0.2</v>
      </c>
      <c r="M31">
        <f t="shared" si="20"/>
        <v>0.2</v>
      </c>
    </row>
    <row r="32" spans="1:13" ht="15.75" thickBot="1">
      <c r="A32" s="8" t="str">
        <f>Доходы!A172</f>
        <v>Деликатесная рыбопродукция</v>
      </c>
      <c r="B32" s="42">
        <v>35</v>
      </c>
      <c r="C32">
        <v>0.35</v>
      </c>
      <c r="D32">
        <f t="shared" ref="D32:M32" si="21">C32</f>
        <v>0.35</v>
      </c>
      <c r="E32">
        <f t="shared" si="21"/>
        <v>0.35</v>
      </c>
      <c r="F32">
        <f t="shared" si="21"/>
        <v>0.35</v>
      </c>
      <c r="G32">
        <f t="shared" si="21"/>
        <v>0.35</v>
      </c>
      <c r="H32">
        <f t="shared" si="21"/>
        <v>0.35</v>
      </c>
      <c r="I32">
        <f t="shared" si="21"/>
        <v>0.35</v>
      </c>
      <c r="J32">
        <f t="shared" si="21"/>
        <v>0.35</v>
      </c>
      <c r="K32">
        <f t="shared" si="21"/>
        <v>0.35</v>
      </c>
      <c r="L32">
        <f t="shared" si="21"/>
        <v>0.35</v>
      </c>
      <c r="M32">
        <f t="shared" si="21"/>
        <v>0.35</v>
      </c>
    </row>
    <row r="33" spans="1:13" ht="15.75" thickBot="1">
      <c r="A33" s="8" t="str">
        <f>Доходы!A173</f>
        <v>Рыбий жир (осетровых и лососевых)</v>
      </c>
      <c r="B33" s="42">
        <v>22</v>
      </c>
      <c r="C33">
        <f t="shared" si="1"/>
        <v>0.22</v>
      </c>
      <c r="D33">
        <f t="shared" ref="D33:M33" si="22">C33</f>
        <v>0.22</v>
      </c>
      <c r="E33">
        <f t="shared" si="22"/>
        <v>0.22</v>
      </c>
      <c r="F33">
        <f t="shared" si="22"/>
        <v>0.22</v>
      </c>
      <c r="G33">
        <f t="shared" si="22"/>
        <v>0.22</v>
      </c>
      <c r="H33">
        <f t="shared" si="22"/>
        <v>0.22</v>
      </c>
      <c r="I33">
        <f t="shared" si="22"/>
        <v>0.22</v>
      </c>
      <c r="J33">
        <f t="shared" si="22"/>
        <v>0.22</v>
      </c>
      <c r="K33">
        <f t="shared" si="22"/>
        <v>0.22</v>
      </c>
      <c r="L33">
        <f t="shared" si="22"/>
        <v>0.22</v>
      </c>
      <c r="M33">
        <f t="shared" si="22"/>
        <v>0.22</v>
      </c>
    </row>
    <row r="34" spans="1:13" ht="15.75" thickBot="1">
      <c r="A34" s="8" t="str">
        <f>Доходы!A174</f>
        <v>Рыбная мука осетровых и лососевых</v>
      </c>
      <c r="B34" s="42">
        <v>10</v>
      </c>
      <c r="C34">
        <f t="shared" si="1"/>
        <v>0.1</v>
      </c>
      <c r="D34">
        <f t="shared" ref="D34:M34" si="23">C34</f>
        <v>0.1</v>
      </c>
      <c r="E34">
        <f t="shared" si="23"/>
        <v>0.1</v>
      </c>
      <c r="F34">
        <f t="shared" si="23"/>
        <v>0.1</v>
      </c>
      <c r="G34">
        <f t="shared" si="23"/>
        <v>0.1</v>
      </c>
      <c r="H34">
        <f t="shared" si="23"/>
        <v>0.1</v>
      </c>
      <c r="I34">
        <f t="shared" si="23"/>
        <v>0.1</v>
      </c>
      <c r="J34">
        <f t="shared" si="23"/>
        <v>0.1</v>
      </c>
      <c r="K34">
        <f t="shared" si="23"/>
        <v>0.1</v>
      </c>
      <c r="L34">
        <f t="shared" si="23"/>
        <v>0.1</v>
      </c>
      <c r="M34">
        <f t="shared" si="23"/>
        <v>0.1</v>
      </c>
    </row>
    <row r="35" spans="1:13" ht="15.75" thickBot="1">
      <c r="A35" s="8" t="s">
        <v>59</v>
      </c>
      <c r="B35" s="42">
        <v>5</v>
      </c>
      <c r="C35">
        <f t="shared" si="1"/>
        <v>0.05</v>
      </c>
      <c r="D35">
        <f t="shared" ref="D35:M35" si="24">C35</f>
        <v>0.05</v>
      </c>
      <c r="E35">
        <f t="shared" si="24"/>
        <v>0.05</v>
      </c>
      <c r="F35">
        <f t="shared" si="24"/>
        <v>0.05</v>
      </c>
      <c r="G35">
        <f t="shared" si="24"/>
        <v>0.05</v>
      </c>
      <c r="H35">
        <f t="shared" si="24"/>
        <v>0.05</v>
      </c>
      <c r="I35">
        <f t="shared" si="24"/>
        <v>0.05</v>
      </c>
      <c r="J35">
        <f t="shared" si="24"/>
        <v>0.05</v>
      </c>
      <c r="K35">
        <f t="shared" si="24"/>
        <v>0.05</v>
      </c>
      <c r="L35">
        <f t="shared" si="24"/>
        <v>0.05</v>
      </c>
      <c r="M35">
        <f t="shared" si="24"/>
        <v>0.05</v>
      </c>
    </row>
    <row r="36" spans="1:13" ht="15.75" thickBot="1">
      <c r="A36" s="8" t="str">
        <f>Доходы!A176</f>
        <v>Белково-липидный концентрат</v>
      </c>
      <c r="B36" s="42">
        <v>15</v>
      </c>
      <c r="C36">
        <f t="shared" si="1"/>
        <v>0.15</v>
      </c>
      <c r="D36">
        <f t="shared" ref="D36:M36" si="25">C36</f>
        <v>0.15</v>
      </c>
      <c r="E36">
        <f t="shared" si="25"/>
        <v>0.15</v>
      </c>
      <c r="F36">
        <f t="shared" si="25"/>
        <v>0.15</v>
      </c>
      <c r="G36">
        <f t="shared" si="25"/>
        <v>0.15</v>
      </c>
      <c r="H36">
        <f t="shared" si="25"/>
        <v>0.15</v>
      </c>
      <c r="I36">
        <f t="shared" si="25"/>
        <v>0.15</v>
      </c>
      <c r="J36">
        <f t="shared" si="25"/>
        <v>0.15</v>
      </c>
      <c r="K36">
        <f t="shared" si="25"/>
        <v>0.15</v>
      </c>
      <c r="L36">
        <f t="shared" si="25"/>
        <v>0.15</v>
      </c>
      <c r="M36">
        <f t="shared" si="25"/>
        <v>0.15</v>
      </c>
    </row>
    <row r="37" spans="1:13" ht="15.75" thickBot="1">
      <c r="A37" s="8" t="str">
        <f>Доходы!A177</f>
        <v>Гаприн</v>
      </c>
      <c r="B37" s="42">
        <v>45</v>
      </c>
      <c r="C37">
        <v>0.45</v>
      </c>
      <c r="D37">
        <f t="shared" ref="D37:M37" si="26">C37</f>
        <v>0.45</v>
      </c>
      <c r="E37">
        <f t="shared" si="26"/>
        <v>0.45</v>
      </c>
      <c r="F37">
        <f t="shared" si="26"/>
        <v>0.45</v>
      </c>
      <c r="G37">
        <f t="shared" si="26"/>
        <v>0.45</v>
      </c>
      <c r="H37">
        <f t="shared" si="26"/>
        <v>0.45</v>
      </c>
      <c r="I37">
        <f t="shared" si="26"/>
        <v>0.45</v>
      </c>
      <c r="J37">
        <f t="shared" si="26"/>
        <v>0.45</v>
      </c>
      <c r="K37">
        <f t="shared" si="26"/>
        <v>0.45</v>
      </c>
      <c r="L37">
        <f t="shared" si="26"/>
        <v>0.45</v>
      </c>
      <c r="M37">
        <f t="shared" si="26"/>
        <v>0.45</v>
      </c>
    </row>
    <row r="38" spans="1:13" ht="15.75" thickBot="1">
      <c r="A38" s="8" t="str">
        <f>Доходы!A178</f>
        <v>Кормовые дрожжи и их производные</v>
      </c>
      <c r="B38" s="42">
        <v>10</v>
      </c>
      <c r="C38">
        <v>0.1</v>
      </c>
      <c r="D38">
        <f t="shared" ref="D38:M38" si="27">C38</f>
        <v>0.1</v>
      </c>
      <c r="E38">
        <f t="shared" si="27"/>
        <v>0.1</v>
      </c>
      <c r="F38">
        <f t="shared" si="27"/>
        <v>0.1</v>
      </c>
      <c r="G38">
        <f t="shared" si="27"/>
        <v>0.1</v>
      </c>
      <c r="H38">
        <f t="shared" si="27"/>
        <v>0.1</v>
      </c>
      <c r="I38">
        <f t="shared" si="27"/>
        <v>0.1</v>
      </c>
      <c r="J38">
        <f t="shared" si="27"/>
        <v>0.1</v>
      </c>
      <c r="K38">
        <f t="shared" si="27"/>
        <v>0.1</v>
      </c>
      <c r="L38">
        <f t="shared" si="27"/>
        <v>0.1</v>
      </c>
      <c r="M38">
        <f t="shared" si="27"/>
        <v>0.1</v>
      </c>
    </row>
    <row r="39" spans="1:13" ht="15.75" thickBot="1">
      <c r="A39" s="8" t="str">
        <f>Доходы!A179</f>
        <v>Продукты глубокой переработки зерна</v>
      </c>
      <c r="B39" s="42">
        <v>20</v>
      </c>
      <c r="C39">
        <v>0.2</v>
      </c>
      <c r="D39">
        <f t="shared" ref="D39:M39" si="28">C39</f>
        <v>0.2</v>
      </c>
      <c r="E39">
        <f t="shared" si="28"/>
        <v>0.2</v>
      </c>
      <c r="F39">
        <f t="shared" si="28"/>
        <v>0.2</v>
      </c>
      <c r="G39">
        <f t="shared" si="28"/>
        <v>0.2</v>
      </c>
      <c r="H39">
        <f t="shared" si="28"/>
        <v>0.2</v>
      </c>
      <c r="I39">
        <f t="shared" si="28"/>
        <v>0.2</v>
      </c>
      <c r="J39">
        <f t="shared" si="28"/>
        <v>0.2</v>
      </c>
      <c r="K39">
        <f t="shared" si="28"/>
        <v>0.2</v>
      </c>
      <c r="L39">
        <f t="shared" si="28"/>
        <v>0.2</v>
      </c>
      <c r="M39">
        <f t="shared" si="28"/>
        <v>0.2</v>
      </c>
    </row>
    <row r="40" spans="1:13" ht="15.75" thickBot="1">
      <c r="A40" s="8" t="str">
        <f>Доходы!A180</f>
        <v>Конопляное волокно</v>
      </c>
      <c r="B40" s="42">
        <v>15</v>
      </c>
      <c r="C40">
        <v>0.15</v>
      </c>
      <c r="D40">
        <f t="shared" ref="D40:M40" si="29">C40</f>
        <v>0.15</v>
      </c>
      <c r="E40">
        <f t="shared" si="29"/>
        <v>0.15</v>
      </c>
      <c r="F40">
        <f t="shared" si="29"/>
        <v>0.15</v>
      </c>
      <c r="G40">
        <f t="shared" si="29"/>
        <v>0.15</v>
      </c>
      <c r="H40">
        <f t="shared" si="29"/>
        <v>0.15</v>
      </c>
      <c r="I40">
        <f t="shared" si="29"/>
        <v>0.15</v>
      </c>
      <c r="J40">
        <f t="shared" si="29"/>
        <v>0.15</v>
      </c>
      <c r="K40">
        <f t="shared" si="29"/>
        <v>0.15</v>
      </c>
      <c r="L40">
        <f t="shared" si="29"/>
        <v>0.15</v>
      </c>
      <c r="M40">
        <f t="shared" si="29"/>
        <v>0.15</v>
      </c>
    </row>
    <row r="41" spans="1:13" ht="15.75" thickBot="1">
      <c r="A41" s="8" t="str">
        <f>Доходы!A181</f>
        <v>Сырье из амаранта</v>
      </c>
      <c r="B41" s="42">
        <v>15</v>
      </c>
      <c r="C41">
        <v>0.15</v>
      </c>
      <c r="D41">
        <f t="shared" ref="D41:M41" si="30">C41</f>
        <v>0.15</v>
      </c>
      <c r="E41">
        <f t="shared" si="30"/>
        <v>0.15</v>
      </c>
      <c r="F41">
        <f t="shared" si="30"/>
        <v>0.15</v>
      </c>
      <c r="G41">
        <f t="shared" si="30"/>
        <v>0.15</v>
      </c>
      <c r="H41">
        <f t="shared" si="30"/>
        <v>0.15</v>
      </c>
      <c r="I41">
        <f t="shared" si="30"/>
        <v>0.15</v>
      </c>
      <c r="J41">
        <f t="shared" si="30"/>
        <v>0.15</v>
      </c>
      <c r="K41">
        <f t="shared" si="30"/>
        <v>0.15</v>
      </c>
      <c r="L41">
        <f t="shared" si="30"/>
        <v>0.15</v>
      </c>
      <c r="M41">
        <f t="shared" si="30"/>
        <v>0.15</v>
      </c>
    </row>
    <row r="42" spans="1:13" ht="15.75" thickBot="1">
      <c r="A42" s="8" t="str">
        <f>Доходы!A182</f>
        <v>Выделанные шкуры КРС</v>
      </c>
      <c r="B42" s="42">
        <v>0</v>
      </c>
      <c r="C42">
        <v>0</v>
      </c>
      <c r="D42">
        <f t="shared" ref="D42:M42" si="31">C42</f>
        <v>0</v>
      </c>
      <c r="E42">
        <f t="shared" si="31"/>
        <v>0</v>
      </c>
      <c r="F42">
        <f t="shared" si="31"/>
        <v>0</v>
      </c>
      <c r="G42">
        <f t="shared" si="31"/>
        <v>0</v>
      </c>
      <c r="H42">
        <f t="shared" si="31"/>
        <v>0</v>
      </c>
      <c r="I42">
        <f t="shared" si="31"/>
        <v>0</v>
      </c>
      <c r="J42">
        <f t="shared" si="31"/>
        <v>0</v>
      </c>
      <c r="K42">
        <f t="shared" si="31"/>
        <v>0</v>
      </c>
      <c r="L42">
        <f t="shared" si="31"/>
        <v>0</v>
      </c>
      <c r="M42">
        <f t="shared" si="31"/>
        <v>0</v>
      </c>
    </row>
    <row r="43" spans="1:13" ht="15.75" thickBot="1">
      <c r="A43" s="8" t="str">
        <f>Доходы!A183</f>
        <v>Дождевальные машины</v>
      </c>
      <c r="B43" s="42">
        <v>80</v>
      </c>
      <c r="C43">
        <v>0.8</v>
      </c>
      <c r="D43">
        <f t="shared" ref="D43:M44" si="32">C43</f>
        <v>0.8</v>
      </c>
      <c r="E43">
        <f t="shared" si="32"/>
        <v>0.8</v>
      </c>
      <c r="F43">
        <f t="shared" si="32"/>
        <v>0.8</v>
      </c>
      <c r="G43">
        <f t="shared" si="32"/>
        <v>0.8</v>
      </c>
      <c r="H43">
        <f t="shared" si="32"/>
        <v>0.8</v>
      </c>
      <c r="I43">
        <f t="shared" si="32"/>
        <v>0.8</v>
      </c>
      <c r="J43">
        <f t="shared" si="32"/>
        <v>0.8</v>
      </c>
      <c r="K43">
        <f t="shared" si="32"/>
        <v>0.8</v>
      </c>
      <c r="L43">
        <f t="shared" si="32"/>
        <v>0.8</v>
      </c>
      <c r="M43">
        <f t="shared" si="32"/>
        <v>0.8</v>
      </c>
    </row>
    <row r="44" spans="1:13" ht="15.75" thickBot="1">
      <c r="A44" s="8" t="str">
        <f>Доходы!A184</f>
        <v>Металлоконструкции</v>
      </c>
      <c r="B44" s="42">
        <v>80</v>
      </c>
      <c r="C44">
        <v>0.8</v>
      </c>
      <c r="D44">
        <f t="shared" si="32"/>
        <v>0.8</v>
      </c>
      <c r="E44">
        <f t="shared" si="32"/>
        <v>0.8</v>
      </c>
      <c r="F44">
        <f t="shared" si="32"/>
        <v>0.8</v>
      </c>
      <c r="G44">
        <f t="shared" si="32"/>
        <v>0.8</v>
      </c>
      <c r="H44">
        <f t="shared" si="32"/>
        <v>0.8</v>
      </c>
      <c r="I44">
        <f t="shared" si="32"/>
        <v>0.8</v>
      </c>
      <c r="J44">
        <f t="shared" si="32"/>
        <v>0.8</v>
      </c>
      <c r="K44">
        <f t="shared" si="32"/>
        <v>0.8</v>
      </c>
      <c r="L44">
        <f t="shared" si="32"/>
        <v>0.8</v>
      </c>
      <c r="M44">
        <f t="shared" si="32"/>
        <v>0.8</v>
      </c>
    </row>
    <row r="45" spans="1:13" ht="15.75" thickBot="1">
      <c r="A45" s="8" t="str">
        <f>Доходы!A185</f>
        <v>Ветроэнергетические машины</v>
      </c>
      <c r="B45" s="140">
        <v>10</v>
      </c>
      <c r="C45">
        <f t="shared" si="1"/>
        <v>0.1</v>
      </c>
      <c r="D45">
        <f t="shared" ref="D45:M46" si="33">C45</f>
        <v>0.1</v>
      </c>
      <c r="E45">
        <f t="shared" si="33"/>
        <v>0.1</v>
      </c>
      <c r="F45">
        <f t="shared" si="33"/>
        <v>0.1</v>
      </c>
      <c r="G45">
        <f t="shared" si="33"/>
        <v>0.1</v>
      </c>
      <c r="H45">
        <f t="shared" si="33"/>
        <v>0.1</v>
      </c>
      <c r="I45">
        <f t="shared" si="33"/>
        <v>0.1</v>
      </c>
      <c r="J45">
        <f t="shared" si="33"/>
        <v>0.1</v>
      </c>
      <c r="K45">
        <f t="shared" si="33"/>
        <v>0.1</v>
      </c>
      <c r="L45">
        <f t="shared" si="33"/>
        <v>0.1</v>
      </c>
      <c r="M45">
        <f t="shared" si="33"/>
        <v>0.1</v>
      </c>
    </row>
    <row r="46" spans="1:13" ht="15.75" thickBot="1">
      <c r="A46" s="8" t="str">
        <f>Доходы!A186</f>
        <v>Перевалка зерна</v>
      </c>
      <c r="B46" s="72">
        <v>5</v>
      </c>
      <c r="C46">
        <f t="shared" si="1"/>
        <v>0.05</v>
      </c>
      <c r="D46">
        <f>C46</f>
        <v>0.05</v>
      </c>
      <c r="E46">
        <f t="shared" si="33"/>
        <v>0.05</v>
      </c>
      <c r="F46">
        <f t="shared" si="33"/>
        <v>0.05</v>
      </c>
      <c r="G46">
        <f t="shared" si="33"/>
        <v>0.05</v>
      </c>
      <c r="H46">
        <f t="shared" si="33"/>
        <v>0.05</v>
      </c>
      <c r="I46">
        <f t="shared" si="33"/>
        <v>0.05</v>
      </c>
      <c r="J46">
        <f t="shared" si="33"/>
        <v>0.05</v>
      </c>
      <c r="K46">
        <f t="shared" si="33"/>
        <v>0.05</v>
      </c>
      <c r="L46">
        <f t="shared" si="33"/>
        <v>0.05</v>
      </c>
      <c r="M46">
        <f t="shared" si="33"/>
        <v>0.05</v>
      </c>
    </row>
    <row r="49" spans="1:12">
      <c r="A49" s="45" t="s">
        <v>185</v>
      </c>
      <c r="B49" s="46"/>
    </row>
    <row r="50" spans="1:12" ht="15.75" thickBot="1"/>
    <row r="51" spans="1:12" ht="15.75" thickBot="1">
      <c r="A51" s="47" t="s">
        <v>39</v>
      </c>
      <c r="B51" s="48" t="s">
        <v>75</v>
      </c>
      <c r="C51" s="48" t="s">
        <v>40</v>
      </c>
      <c r="D51" s="48" t="s">
        <v>41</v>
      </c>
      <c r="E51" s="48" t="s">
        <v>42</v>
      </c>
      <c r="F51" s="48" t="s">
        <v>43</v>
      </c>
      <c r="G51" s="48" t="s">
        <v>44</v>
      </c>
      <c r="H51" s="48" t="s">
        <v>45</v>
      </c>
      <c r="I51" s="48" t="s">
        <v>46</v>
      </c>
      <c r="J51" s="48" t="s">
        <v>47</v>
      </c>
      <c r="K51" s="65" t="s">
        <v>48</v>
      </c>
      <c r="L51" s="66" t="s">
        <v>49</v>
      </c>
    </row>
    <row r="52" spans="1:12" ht="15.75" thickBot="1">
      <c r="A52" s="8" t="s">
        <v>50</v>
      </c>
      <c r="B52" s="51">
        <f>Доходы!B145*Затраты!C5</f>
        <v>198.16071428571425</v>
      </c>
      <c r="C52" s="51">
        <f>Доходы!C145*Затраты!D5</f>
        <v>396.3214285714285</v>
      </c>
      <c r="D52" s="51">
        <f>Доходы!D145*Затраты!E5</f>
        <v>396.3214285714285</v>
      </c>
      <c r="E52" s="51">
        <f>Доходы!E145*Затраты!F5</f>
        <v>396.3214285714285</v>
      </c>
      <c r="F52" s="51">
        <f>Доходы!F145*Затраты!G5</f>
        <v>396.3214285714285</v>
      </c>
      <c r="G52" s="51">
        <f>Доходы!G145*Затраты!H5</f>
        <v>396.3214285714285</v>
      </c>
      <c r="H52" s="51">
        <f>Доходы!H145*Затраты!I5</f>
        <v>396.3214285714285</v>
      </c>
      <c r="I52" s="51">
        <f>Доходы!I145*Затраты!J5</f>
        <v>396.3214285714285</v>
      </c>
      <c r="J52" s="51">
        <f>Доходы!J145*Затраты!K5</f>
        <v>396.3214285714285</v>
      </c>
      <c r="K52" s="51">
        <f>Доходы!K145*Затраты!L5</f>
        <v>396.3214285714285</v>
      </c>
      <c r="L52" s="51">
        <f>Доходы!L145*Затраты!M5</f>
        <v>396.3214285714285</v>
      </c>
    </row>
    <row r="53" spans="1:12" ht="15.75" thickBot="1">
      <c r="A53" s="8" t="s">
        <v>51</v>
      </c>
      <c r="B53" s="51">
        <f>Доходы!B146*Затраты!C6</f>
        <v>20.25</v>
      </c>
      <c r="C53" s="51">
        <f>Доходы!C146*Затраты!D6</f>
        <v>40.5</v>
      </c>
      <c r="D53" s="51">
        <f>Доходы!D146*Затраты!E6</f>
        <v>40.5</v>
      </c>
      <c r="E53" s="51">
        <f>Доходы!E146*Затраты!F6</f>
        <v>40.5</v>
      </c>
      <c r="F53" s="51">
        <f>Доходы!F146*Затраты!G6</f>
        <v>40.5</v>
      </c>
      <c r="G53" s="51">
        <f>Доходы!G146*Затраты!H6</f>
        <v>40.5</v>
      </c>
      <c r="H53" s="51">
        <f>Доходы!H146*Затраты!I6</f>
        <v>40.5</v>
      </c>
      <c r="I53" s="51">
        <f>Доходы!I146*Затраты!J6</f>
        <v>40.5</v>
      </c>
      <c r="J53" s="51">
        <f>Доходы!J146*Затраты!K6</f>
        <v>40.5</v>
      </c>
      <c r="K53" s="51">
        <f>Доходы!K146*Затраты!L6</f>
        <v>40.5</v>
      </c>
      <c r="L53" s="51">
        <f>Доходы!L146*Затраты!M6</f>
        <v>40.5</v>
      </c>
    </row>
    <row r="54" spans="1:12" ht="15.75" thickBot="1">
      <c r="A54" s="8" t="s">
        <v>52</v>
      </c>
      <c r="B54" s="51">
        <f>Доходы!B147*Затраты!C7</f>
        <v>9285.7142857142862</v>
      </c>
      <c r="C54" s="51">
        <f>Доходы!C147*Затраты!D7</f>
        <v>18571.428571428572</v>
      </c>
      <c r="D54" s="51">
        <f>Доходы!D147*Затраты!E7</f>
        <v>18571.428571428572</v>
      </c>
      <c r="E54" s="51">
        <f>Доходы!E147*Затраты!F7</f>
        <v>18571.428571428572</v>
      </c>
      <c r="F54" s="51">
        <f>Доходы!F147*Затраты!G7</f>
        <v>18571.428571428572</v>
      </c>
      <c r="G54" s="51">
        <f>Доходы!G147*Затраты!H7</f>
        <v>18571.428571428572</v>
      </c>
      <c r="H54" s="51">
        <f>Доходы!H147*Затраты!I7</f>
        <v>18571.428571428572</v>
      </c>
      <c r="I54" s="51">
        <f>Доходы!I147*Затраты!J7</f>
        <v>18571.428571428572</v>
      </c>
      <c r="J54" s="51">
        <f>Доходы!J147*Затраты!K7</f>
        <v>18571.428571428572</v>
      </c>
      <c r="K54" s="51">
        <f>Доходы!K147*Затраты!L7</f>
        <v>18571.428571428572</v>
      </c>
      <c r="L54" s="51">
        <f>Доходы!L147*Затраты!M7</f>
        <v>18571.428571428572</v>
      </c>
    </row>
    <row r="55" spans="1:12" ht="15.75" thickBot="1">
      <c r="A55" s="8" t="s">
        <v>53</v>
      </c>
      <c r="B55" s="51">
        <f>Доходы!B148*Затраты!C8</f>
        <v>0</v>
      </c>
      <c r="C55" s="51">
        <f>Доходы!C148*Затраты!D8</f>
        <v>0</v>
      </c>
      <c r="D55" s="51">
        <f>Доходы!D148*Затраты!E8</f>
        <v>2678.5714285714284</v>
      </c>
      <c r="E55" s="51">
        <f>Доходы!E148*Затраты!F8</f>
        <v>2678.5714285714284</v>
      </c>
      <c r="F55" s="51">
        <f>Доходы!F148*Затраты!G8</f>
        <v>2678.5714285714284</v>
      </c>
      <c r="G55" s="51">
        <f>Доходы!G148*Затраты!H8</f>
        <v>2678.5714285714284</v>
      </c>
      <c r="H55" s="51">
        <f>Доходы!H148*Затраты!I8</f>
        <v>2678.5714285714284</v>
      </c>
      <c r="I55" s="51">
        <f>Доходы!I148*Затраты!J8</f>
        <v>2678.5714285714284</v>
      </c>
      <c r="J55" s="51">
        <f>Доходы!J148*Затраты!K8</f>
        <v>2678.5714285714284</v>
      </c>
      <c r="K55" s="51">
        <f>Доходы!K148*Затраты!L8</f>
        <v>2678.5714285714284</v>
      </c>
      <c r="L55" s="51">
        <f>Доходы!L148*Затраты!M8</f>
        <v>2678.5714285714284</v>
      </c>
    </row>
    <row r="56" spans="1:12" ht="15.75" thickBot="1">
      <c r="A56" s="8" t="s">
        <v>54</v>
      </c>
      <c r="B56" s="51">
        <f>Доходы!B149*Затраты!C9</f>
        <v>0</v>
      </c>
      <c r="C56" s="51">
        <f>Доходы!C149*Затраты!D9</f>
        <v>85714.28571428571</v>
      </c>
      <c r="D56" s="51">
        <f>Доходы!D149*Затраты!E9</f>
        <v>342857.14285714284</v>
      </c>
      <c r="E56" s="51">
        <f>Доходы!E149*Затраты!F9</f>
        <v>342857.14285714284</v>
      </c>
      <c r="F56" s="51">
        <f>Доходы!F149*Затраты!G9</f>
        <v>342857.14285714284</v>
      </c>
      <c r="G56" s="51">
        <f>Доходы!G149*Затраты!H9</f>
        <v>342857.14285714284</v>
      </c>
      <c r="H56" s="51">
        <f>Доходы!H149*Затраты!I9</f>
        <v>342857.14285714284</v>
      </c>
      <c r="I56" s="51">
        <f>Доходы!I149*Затраты!J9</f>
        <v>342857.14285714284</v>
      </c>
      <c r="J56" s="51">
        <f>Доходы!J149*Затраты!K9</f>
        <v>342857.14285714284</v>
      </c>
      <c r="K56" s="51">
        <f>Доходы!K149*Затраты!L9</f>
        <v>342857.14285714284</v>
      </c>
      <c r="L56" s="51">
        <f>Доходы!L149*Затраты!M9</f>
        <v>342857.14285714284</v>
      </c>
    </row>
    <row r="57" spans="1:12" ht="15.75" thickBot="1">
      <c r="A57" s="8" t="str">
        <f>A10</f>
        <v>Витаминно-травяная мука</v>
      </c>
      <c r="B57" s="51">
        <f>Доходы!B150*Затраты!C10</f>
        <v>229114.28571428574</v>
      </c>
      <c r="C57" s="51">
        <f>Доходы!C150*Затраты!D10</f>
        <v>458228.57142857148</v>
      </c>
      <c r="D57" s="51">
        <f>Доходы!D150*Затраты!E10</f>
        <v>458228.57142857148</v>
      </c>
      <c r="E57" s="51">
        <f>Доходы!E150*Затраты!F10</f>
        <v>458228.57142857148</v>
      </c>
      <c r="F57" s="51">
        <f>Доходы!F150*Затраты!G10</f>
        <v>458228.57142857148</v>
      </c>
      <c r="G57" s="51">
        <f>Доходы!G150*Затраты!H10</f>
        <v>458228.57142857148</v>
      </c>
      <c r="H57" s="51">
        <f>Доходы!H150*Затраты!I10</f>
        <v>458228.57142857148</v>
      </c>
      <c r="I57" s="51">
        <f>Доходы!I150*Затраты!J10</f>
        <v>458228.57142857148</v>
      </c>
      <c r="J57" s="51">
        <f>Доходы!J150*Затраты!K10</f>
        <v>458228.57142857148</v>
      </c>
      <c r="K57" s="51">
        <f>Доходы!K150*Затраты!L10</f>
        <v>458228.57142857148</v>
      </c>
      <c r="L57" s="51">
        <f>Доходы!L150*Затраты!M10</f>
        <v>458228.57142857148</v>
      </c>
    </row>
    <row r="58" spans="1:12" ht="15.75" thickBot="1">
      <c r="A58" s="8" t="str">
        <f>A11</f>
        <v>Активированная питьевая вода (бутилирован.)</v>
      </c>
      <c r="B58" s="51">
        <f>Доходы!B151*Затраты!C11</f>
        <v>0</v>
      </c>
      <c r="C58" s="51">
        <f>Доходы!C151*Затраты!D11</f>
        <v>570</v>
      </c>
      <c r="D58" s="51">
        <f>Доходы!D151*Затраты!E11</f>
        <v>1140</v>
      </c>
      <c r="E58" s="51">
        <f>Доходы!E151*Затраты!F11</f>
        <v>1140</v>
      </c>
      <c r="F58" s="51">
        <f>Доходы!F151*Затраты!G11</f>
        <v>1140</v>
      </c>
      <c r="G58" s="51">
        <f>Доходы!G151*Затраты!H11</f>
        <v>1140</v>
      </c>
      <c r="H58" s="51">
        <f>Доходы!H151*Затраты!I11</f>
        <v>1140</v>
      </c>
      <c r="I58" s="51">
        <f>Доходы!I151*Затраты!J11</f>
        <v>1140</v>
      </c>
      <c r="J58" s="51">
        <f>Доходы!J151*Затраты!K11</f>
        <v>1140</v>
      </c>
      <c r="K58" s="51">
        <f>Доходы!K151*Затраты!L11</f>
        <v>1140</v>
      </c>
      <c r="L58" s="51">
        <f>Доходы!L151*Затраты!M11</f>
        <v>1140</v>
      </c>
    </row>
    <row r="59" spans="1:12" ht="15.75" thickBot="1">
      <c r="A59" s="8" t="str">
        <f t="shared" ref="A59:A60" si="34">A12</f>
        <v>Спирулина</v>
      </c>
      <c r="B59" s="51">
        <f>Доходы!B152*Затраты!C12</f>
        <v>187.5</v>
      </c>
      <c r="C59" s="51">
        <f>Доходы!C152*Затраты!D12</f>
        <v>375</v>
      </c>
      <c r="D59" s="51">
        <f>Доходы!D152*Затраты!E12</f>
        <v>525</v>
      </c>
      <c r="E59" s="51">
        <f>Доходы!E152*Затраты!F12</f>
        <v>525</v>
      </c>
      <c r="F59" s="51">
        <f>Доходы!F152*Затраты!G12</f>
        <v>525</v>
      </c>
      <c r="G59" s="51">
        <f>Доходы!G152*Затраты!H12</f>
        <v>525</v>
      </c>
      <c r="H59" s="51">
        <f>Доходы!H152*Затраты!I12</f>
        <v>525</v>
      </c>
      <c r="I59" s="51">
        <f>Доходы!I152*Затраты!J12</f>
        <v>525</v>
      </c>
      <c r="J59" s="51">
        <f>Доходы!J152*Затраты!K12</f>
        <v>525</v>
      </c>
      <c r="K59" s="51">
        <f>Доходы!K152*Затраты!L12</f>
        <v>525</v>
      </c>
      <c r="L59" s="51">
        <f>Доходы!L152*Затраты!M12</f>
        <v>525</v>
      </c>
    </row>
    <row r="60" spans="1:12" ht="15.75" thickBot="1">
      <c r="A60" s="8" t="str">
        <f t="shared" si="34"/>
        <v>Хлорелла</v>
      </c>
      <c r="B60" s="51">
        <f>Доходы!B153*Затраты!C13</f>
        <v>187.5</v>
      </c>
      <c r="C60" s="51">
        <f>Доходы!C153*Затраты!D13</f>
        <v>375</v>
      </c>
      <c r="D60" s="51">
        <f>Доходы!D153*Затраты!E13</f>
        <v>525</v>
      </c>
      <c r="E60" s="51">
        <f>Доходы!E153*Затраты!F13</f>
        <v>525</v>
      </c>
      <c r="F60" s="51">
        <f>Доходы!F153*Затраты!G13</f>
        <v>525</v>
      </c>
      <c r="G60" s="51">
        <f>Доходы!G153*Затраты!H13</f>
        <v>525</v>
      </c>
      <c r="H60" s="51">
        <f>Доходы!H153*Затраты!I13</f>
        <v>525</v>
      </c>
      <c r="I60" s="51">
        <f>Доходы!I153*Затраты!J13</f>
        <v>525</v>
      </c>
      <c r="J60" s="51">
        <f>Доходы!J153*Затраты!K13</f>
        <v>525</v>
      </c>
      <c r="K60" s="51">
        <f>Доходы!K153*Затраты!L13</f>
        <v>525</v>
      </c>
      <c r="L60" s="51">
        <f>Доходы!L153*Затраты!M13</f>
        <v>525</v>
      </c>
    </row>
    <row r="61" spans="1:12" ht="15.75" thickBot="1">
      <c r="A61" s="8" t="str">
        <f>A14</f>
        <v>Аквапоника</v>
      </c>
      <c r="B61" s="51">
        <f>Доходы!B154*Затраты!C14</f>
        <v>2.64</v>
      </c>
      <c r="C61" s="51">
        <f>Доходы!C154*Затраты!D14</f>
        <v>6.6000000000000005</v>
      </c>
      <c r="D61" s="51">
        <f>Доходы!D154*Затраты!E14</f>
        <v>6.6000000000000005</v>
      </c>
      <c r="E61" s="51">
        <f>Доходы!E154*Затраты!F14</f>
        <v>6.6000000000000005</v>
      </c>
      <c r="F61" s="51">
        <f>Доходы!F154*Затраты!G14</f>
        <v>6.6000000000000005</v>
      </c>
      <c r="G61" s="51">
        <f>Доходы!G154*Затраты!H14</f>
        <v>6.6000000000000005</v>
      </c>
      <c r="H61" s="51">
        <f>Доходы!H154*Затраты!I14</f>
        <v>6.6000000000000005</v>
      </c>
      <c r="I61" s="51">
        <f>Доходы!I154*Затраты!J14</f>
        <v>6.6000000000000005</v>
      </c>
      <c r="J61" s="51">
        <f>Доходы!J154*Затраты!K14</f>
        <v>6.6000000000000005</v>
      </c>
      <c r="K61" s="51">
        <f>Доходы!K154*Затраты!L14</f>
        <v>6.6000000000000005</v>
      </c>
      <c r="L61" s="51">
        <f>Доходы!L154*Затраты!M14</f>
        <v>6.6000000000000005</v>
      </c>
    </row>
    <row r="62" spans="1:12" ht="15.75" thickBot="1">
      <c r="A62" s="8" t="s">
        <v>55</v>
      </c>
      <c r="B62" s="51">
        <f>Доходы!B155*Затраты!C15</f>
        <v>0</v>
      </c>
      <c r="C62" s="51">
        <f>Доходы!C155*Затраты!D15</f>
        <v>0</v>
      </c>
      <c r="D62" s="51">
        <f>Доходы!D155*Затраты!E15</f>
        <v>11657.142857142857</v>
      </c>
      <c r="E62" s="51">
        <f>Доходы!E155*Затраты!F15</f>
        <v>11657.142857142857</v>
      </c>
      <c r="F62" s="51">
        <f>Доходы!F155*Затраты!G15</f>
        <v>11657.142857142857</v>
      </c>
      <c r="G62" s="51">
        <f>Доходы!G155*Затраты!H15</f>
        <v>11657.142857142857</v>
      </c>
      <c r="H62" s="51">
        <f>Доходы!H155*Затраты!I15</f>
        <v>11657.142857142857</v>
      </c>
      <c r="I62" s="51">
        <f>Доходы!I155*Затраты!J15</f>
        <v>11657.142857142857</v>
      </c>
      <c r="J62" s="51">
        <f>Доходы!J155*Затраты!K15</f>
        <v>11657.142857142857</v>
      </c>
      <c r="K62" s="51">
        <f>Доходы!K155*Затраты!L15</f>
        <v>11657.142857142857</v>
      </c>
      <c r="L62" s="51">
        <f>Доходы!L155*Затраты!M15</f>
        <v>11657.142857142857</v>
      </c>
    </row>
    <row r="63" spans="1:12" ht="15.75" thickBot="1">
      <c r="A63" s="8" t="s">
        <v>56</v>
      </c>
      <c r="B63" s="51">
        <f>Доходы!B156*Затраты!C16</f>
        <v>0</v>
      </c>
      <c r="C63" s="51">
        <f>Доходы!C156*Затраты!D16</f>
        <v>0</v>
      </c>
      <c r="D63" s="51">
        <f>Доходы!D156*Затраты!E16</f>
        <v>4054.2857142857142</v>
      </c>
      <c r="E63" s="51">
        <f>Доходы!E156*Затраты!F16</f>
        <v>4054.2857142857142</v>
      </c>
      <c r="F63" s="51">
        <f>Доходы!F156*Затраты!G16</f>
        <v>4054.2857142857142</v>
      </c>
      <c r="G63" s="51">
        <f>Доходы!G156*Затраты!H16</f>
        <v>4054.2857142857142</v>
      </c>
      <c r="H63" s="51">
        <f>Доходы!H156*Затраты!I16</f>
        <v>4054.2857142857142</v>
      </c>
      <c r="I63" s="51">
        <f>Доходы!I156*Затраты!J16</f>
        <v>4054.2857142857142</v>
      </c>
      <c r="J63" s="51">
        <f>Доходы!J156*Затраты!K16</f>
        <v>4054.2857142857142</v>
      </c>
      <c r="K63" s="51">
        <f>Доходы!K156*Затраты!L16</f>
        <v>4054.2857142857142</v>
      </c>
      <c r="L63" s="51">
        <f>Доходы!L156*Затраты!M16</f>
        <v>4054.2857142857142</v>
      </c>
    </row>
    <row r="64" spans="1:12" ht="15.75" thickBot="1">
      <c r="A64" s="8" t="s">
        <v>57</v>
      </c>
      <c r="B64" s="51">
        <f>Доходы!B157*Затраты!C17</f>
        <v>0</v>
      </c>
      <c r="C64" s="51">
        <f>Доходы!C157*Затраты!D17</f>
        <v>0</v>
      </c>
      <c r="D64" s="51">
        <f>Доходы!D157*Затраты!E17</f>
        <v>4590</v>
      </c>
      <c r="E64" s="51">
        <f>Доходы!E157*Затраты!F17</f>
        <v>4590</v>
      </c>
      <c r="F64" s="51">
        <f>Доходы!F157*Затраты!G17</f>
        <v>4590</v>
      </c>
      <c r="G64" s="51">
        <f>Доходы!G157*Затраты!H17</f>
        <v>4590</v>
      </c>
      <c r="H64" s="51">
        <f>Доходы!H157*Затраты!I17</f>
        <v>4590</v>
      </c>
      <c r="I64" s="51">
        <f>Доходы!I157*Затраты!J17</f>
        <v>4590</v>
      </c>
      <c r="J64" s="51">
        <f>Доходы!J157*Затраты!K17</f>
        <v>4590</v>
      </c>
      <c r="K64" s="51">
        <f>Доходы!K157*Затраты!L17</f>
        <v>4590</v>
      </c>
      <c r="L64" s="51">
        <f>Доходы!L157*Затраты!M17</f>
        <v>4590</v>
      </c>
    </row>
    <row r="65" spans="1:12" ht="15.75" thickBot="1">
      <c r="A65" s="10" t="s">
        <v>58</v>
      </c>
      <c r="B65" s="51">
        <f>Доходы!B158*Затраты!C18</f>
        <v>0</v>
      </c>
      <c r="C65" s="51">
        <f>Доходы!C158*Затраты!D18</f>
        <v>0</v>
      </c>
      <c r="D65" s="51">
        <f>Доходы!D158*Затраты!E18</f>
        <v>9760</v>
      </c>
      <c r="E65" s="51">
        <f>Доходы!E158*Затраты!F18</f>
        <v>9760</v>
      </c>
      <c r="F65" s="51">
        <f>Доходы!F158*Затраты!G18</f>
        <v>9760</v>
      </c>
      <c r="G65" s="51">
        <f>Доходы!G158*Затраты!H18</f>
        <v>9760</v>
      </c>
      <c r="H65" s="51">
        <f>Доходы!H158*Затраты!I18</f>
        <v>9760</v>
      </c>
      <c r="I65" s="51">
        <f>Доходы!I158*Затраты!J18</f>
        <v>9760</v>
      </c>
      <c r="J65" s="51">
        <f>Доходы!J158*Затраты!K18</f>
        <v>9760</v>
      </c>
      <c r="K65" s="51">
        <f>Доходы!K158*Затраты!L18</f>
        <v>9760</v>
      </c>
      <c r="L65" s="51">
        <f>Доходы!L158*Затраты!M18</f>
        <v>9760</v>
      </c>
    </row>
    <row r="66" spans="1:12" ht="15.75" thickBot="1">
      <c r="A66" s="10" t="s">
        <v>60</v>
      </c>
      <c r="B66" s="51">
        <f>Доходы!B159*Затраты!C19</f>
        <v>0</v>
      </c>
      <c r="C66" s="51">
        <f>Доходы!C159*Затраты!D19</f>
        <v>2357.1428571428569</v>
      </c>
      <c r="D66" s="51">
        <f>Доходы!D159*Затраты!E19</f>
        <v>3771.4285714285716</v>
      </c>
      <c r="E66" s="51">
        <f>Доходы!E159*Затраты!F19</f>
        <v>3771.4285714285716</v>
      </c>
      <c r="F66" s="51">
        <f>Доходы!F159*Затраты!G19</f>
        <v>3771.4285714285716</v>
      </c>
      <c r="G66" s="51">
        <f>Доходы!G159*Затраты!H19</f>
        <v>3771.4285714285716</v>
      </c>
      <c r="H66" s="51">
        <f>Доходы!H159*Затраты!I19</f>
        <v>3771.4285714285716</v>
      </c>
      <c r="I66" s="51">
        <f>Доходы!I159*Затраты!J19</f>
        <v>3771.4285714285716</v>
      </c>
      <c r="J66" s="51">
        <f>Доходы!J159*Затраты!K19</f>
        <v>3771.4285714285716</v>
      </c>
      <c r="K66" s="51">
        <f>Доходы!K159*Затраты!L19</f>
        <v>3771.4285714285716</v>
      </c>
      <c r="L66" s="51">
        <f>Доходы!L159*Затраты!M19</f>
        <v>3771.4285714285716</v>
      </c>
    </row>
    <row r="67" spans="1:12" ht="15.75" thickBot="1">
      <c r="A67" s="8" t="s">
        <v>61</v>
      </c>
      <c r="B67" s="51">
        <f>Доходы!B160*Затраты!C20</f>
        <v>0</v>
      </c>
      <c r="C67" s="51">
        <f>Доходы!C160*Затраты!D20</f>
        <v>857.14285714285711</v>
      </c>
      <c r="D67" s="51">
        <f>Доходы!D160*Затраты!E20</f>
        <v>2400</v>
      </c>
      <c r="E67" s="51">
        <f>Доходы!E160*Затраты!F20</f>
        <v>2400</v>
      </c>
      <c r="F67" s="51">
        <f>Доходы!F160*Затраты!G20</f>
        <v>2400</v>
      </c>
      <c r="G67" s="51">
        <f>Доходы!G160*Затраты!H20</f>
        <v>2400</v>
      </c>
      <c r="H67" s="51">
        <f>Доходы!H160*Затраты!I20</f>
        <v>2400</v>
      </c>
      <c r="I67" s="51">
        <f>Доходы!I160*Затраты!J20</f>
        <v>2400</v>
      </c>
      <c r="J67" s="51">
        <f>Доходы!J160*Затраты!K20</f>
        <v>2400</v>
      </c>
      <c r="K67" s="51">
        <f>Доходы!K160*Затраты!L20</f>
        <v>2400</v>
      </c>
      <c r="L67" s="51">
        <f>Доходы!L160*Затраты!M20</f>
        <v>2400</v>
      </c>
    </row>
    <row r="68" spans="1:12" ht="15.75" thickBot="1">
      <c r="A68" s="8" t="s">
        <v>63</v>
      </c>
      <c r="B68" s="51">
        <f>Доходы!B161*Затраты!C21</f>
        <v>1157.1428571428573</v>
      </c>
      <c r="C68" s="51">
        <f>Доходы!C161*Затраты!D21</f>
        <v>5785.7142857142853</v>
      </c>
      <c r="D68" s="51">
        <f>Доходы!D161*Затраты!E21</f>
        <v>5785.7142857142853</v>
      </c>
      <c r="E68" s="51">
        <f>Доходы!E161*Затраты!F21</f>
        <v>5785.7142857142853</v>
      </c>
      <c r="F68" s="51">
        <f>Доходы!F161*Затраты!G21</f>
        <v>5785.7142857142853</v>
      </c>
      <c r="G68" s="51">
        <f>Доходы!G161*Затраты!H21</f>
        <v>5785.7142857142853</v>
      </c>
      <c r="H68" s="51">
        <f>Доходы!H161*Затраты!I21</f>
        <v>5785.7142857142853</v>
      </c>
      <c r="I68" s="51">
        <f>Доходы!I161*Затраты!J21</f>
        <v>5785.7142857142853</v>
      </c>
      <c r="J68" s="51">
        <f>Доходы!J161*Затраты!K21</f>
        <v>5785.7142857142853</v>
      </c>
      <c r="K68" s="51">
        <f>Доходы!K161*Затраты!L21</f>
        <v>5785.7142857142853</v>
      </c>
      <c r="L68" s="51">
        <f>Доходы!L161*Затраты!M21</f>
        <v>5785.7142857142853</v>
      </c>
    </row>
    <row r="69" spans="1:12" ht="15.75" thickBot="1">
      <c r="A69" s="8" t="str">
        <f>A22</f>
        <v>Мясо дикой утки</v>
      </c>
      <c r="B69" s="51">
        <f>Доходы!B162*Затраты!C22</f>
        <v>502.2</v>
      </c>
      <c r="C69" s="51">
        <f>Доходы!C162*Затраты!D22</f>
        <v>2511</v>
      </c>
      <c r="D69" s="51">
        <f>Доходы!D162*Затраты!E22</f>
        <v>2511</v>
      </c>
      <c r="E69" s="51">
        <f>Доходы!E162*Затраты!F22</f>
        <v>2511</v>
      </c>
      <c r="F69" s="51">
        <f>Доходы!F162*Затраты!G22</f>
        <v>2511</v>
      </c>
      <c r="G69" s="51">
        <f>Доходы!G162*Затраты!H22</f>
        <v>2511</v>
      </c>
      <c r="H69" s="51">
        <f>Доходы!H162*Затраты!I22</f>
        <v>2511</v>
      </c>
      <c r="I69" s="51">
        <f>Доходы!I162*Затраты!J22</f>
        <v>2511</v>
      </c>
      <c r="J69" s="51">
        <f>Доходы!J162*Затраты!K22</f>
        <v>2511</v>
      </c>
      <c r="K69" s="51">
        <f>Доходы!K162*Затраты!L22</f>
        <v>2511</v>
      </c>
      <c r="L69" s="51">
        <f>Доходы!L162*Затраты!M22</f>
        <v>2511</v>
      </c>
    </row>
    <row r="70" spans="1:12" ht="15.75" thickBot="1">
      <c r="A70" s="8" t="str">
        <f>A23</f>
        <v>Говядина</v>
      </c>
      <c r="B70" s="51">
        <f>Доходы!B163*Затраты!C23</f>
        <v>914.28571428571433</v>
      </c>
      <c r="C70" s="51">
        <f>Доходы!C163*Затраты!D23</f>
        <v>5120</v>
      </c>
      <c r="D70" s="51">
        <f>Доходы!D163*Затраты!E23</f>
        <v>5120</v>
      </c>
      <c r="E70" s="51">
        <f>Доходы!E163*Затраты!F23</f>
        <v>5120</v>
      </c>
      <c r="F70" s="51">
        <f>Доходы!F163*Затраты!G23</f>
        <v>5120</v>
      </c>
      <c r="G70" s="51">
        <f>Доходы!G163*Затраты!H23</f>
        <v>5120</v>
      </c>
      <c r="H70" s="51">
        <f>Доходы!H163*Затраты!I23</f>
        <v>5120</v>
      </c>
      <c r="I70" s="51">
        <f>Доходы!I163*Затраты!J23</f>
        <v>5120</v>
      </c>
      <c r="J70" s="51">
        <f>Доходы!J163*Затраты!K23</f>
        <v>5120</v>
      </c>
      <c r="K70" s="51">
        <f>Доходы!K163*Затраты!L23</f>
        <v>5120</v>
      </c>
      <c r="L70" s="51">
        <f>Доходы!L163*Затраты!M23</f>
        <v>5120</v>
      </c>
    </row>
    <row r="71" spans="1:12" ht="15.75" thickBot="1">
      <c r="A71" s="8" t="s">
        <v>64</v>
      </c>
      <c r="B71" s="51">
        <f>Доходы!B164*Затраты!C24</f>
        <v>552.85714285714289</v>
      </c>
      <c r="C71" s="51">
        <f>Доходы!C164*Затраты!D24</f>
        <v>2764.2857142857147</v>
      </c>
      <c r="D71" s="51">
        <f>Доходы!D164*Затраты!E24</f>
        <v>2764.2857142857147</v>
      </c>
      <c r="E71" s="51">
        <f>Доходы!E164*Затраты!F24</f>
        <v>2764.2857142857147</v>
      </c>
      <c r="F71" s="51">
        <f>Доходы!F164*Затраты!G24</f>
        <v>2764.2857142857147</v>
      </c>
      <c r="G71" s="51">
        <f>Доходы!G164*Затраты!H24</f>
        <v>2764.2857142857147</v>
      </c>
      <c r="H71" s="51">
        <f>Доходы!H164*Затраты!I24</f>
        <v>2764.2857142857147</v>
      </c>
      <c r="I71" s="51">
        <f>Доходы!I164*Затраты!J24</f>
        <v>2764.2857142857147</v>
      </c>
      <c r="J71" s="51">
        <f>Доходы!J164*Затраты!K24</f>
        <v>2764.2857142857147</v>
      </c>
      <c r="K71" s="51">
        <f>Доходы!K164*Затраты!L24</f>
        <v>2764.2857142857147</v>
      </c>
      <c r="L71" s="51">
        <f>Доходы!L164*Затраты!M24</f>
        <v>2764.2857142857147</v>
      </c>
    </row>
    <row r="72" spans="1:12" ht="15.75" thickBot="1">
      <c r="A72" s="8" t="s">
        <v>65</v>
      </c>
      <c r="B72" s="51">
        <f>Доходы!B165*Затраты!C25</f>
        <v>0</v>
      </c>
      <c r="C72" s="51">
        <f>Доходы!C165*Затраты!D25</f>
        <v>767.17714285714283</v>
      </c>
      <c r="D72" s="51">
        <f>Доходы!D165*Затраты!E25</f>
        <v>2557.2571428571428</v>
      </c>
      <c r="E72" s="51">
        <f>Доходы!E165*Затраты!F25</f>
        <v>2557.2571428571428</v>
      </c>
      <c r="F72" s="51">
        <f>Доходы!F165*Затраты!G25</f>
        <v>2557.2571428571428</v>
      </c>
      <c r="G72" s="51">
        <f>Доходы!G165*Затраты!H25</f>
        <v>2557.2571428571428</v>
      </c>
      <c r="H72" s="51">
        <f>Доходы!H165*Затраты!I25</f>
        <v>2557.2571428571428</v>
      </c>
      <c r="I72" s="51">
        <f>Доходы!I165*Затраты!J25</f>
        <v>2557.2571428571428</v>
      </c>
      <c r="J72" s="51">
        <f>Доходы!J165*Затраты!K25</f>
        <v>2557.2571428571428</v>
      </c>
      <c r="K72" s="51">
        <f>Доходы!K165*Затраты!L25</f>
        <v>2557.2571428571428</v>
      </c>
      <c r="L72" s="51">
        <f>Доходы!L165*Затраты!M25</f>
        <v>2557.2571428571428</v>
      </c>
    </row>
    <row r="73" spans="1:12" ht="15.75" thickBot="1">
      <c r="A73" s="8" t="s">
        <v>66</v>
      </c>
      <c r="B73" s="51">
        <f>Доходы!B166*Затраты!C26</f>
        <v>0</v>
      </c>
      <c r="C73" s="51">
        <f>Доходы!C166*Затраты!D26</f>
        <v>767.17714285714283</v>
      </c>
      <c r="D73" s="51">
        <f>Доходы!D166*Затраты!E26</f>
        <v>2557.2571428571428</v>
      </c>
      <c r="E73" s="51">
        <f>Доходы!E166*Затраты!F26</f>
        <v>2557.2571428571428</v>
      </c>
      <c r="F73" s="51">
        <f>Доходы!F166*Затраты!G26</f>
        <v>2557.2571428571428</v>
      </c>
      <c r="G73" s="51">
        <f>Доходы!G166*Затраты!H26</f>
        <v>2557.2571428571428</v>
      </c>
      <c r="H73" s="51">
        <f>Доходы!H166*Затраты!I26</f>
        <v>2557.2571428571428</v>
      </c>
      <c r="I73" s="51">
        <f>Доходы!I166*Затраты!J26</f>
        <v>2557.2571428571428</v>
      </c>
      <c r="J73" s="51">
        <f>Доходы!J166*Затраты!K26</f>
        <v>2557.2571428571428</v>
      </c>
      <c r="K73" s="51">
        <f>Доходы!K166*Затраты!L26</f>
        <v>2557.2571428571428</v>
      </c>
      <c r="L73" s="51">
        <f>Доходы!L166*Затраты!M26</f>
        <v>2557.2571428571428</v>
      </c>
    </row>
    <row r="74" spans="1:12" ht="15.75" thickBot="1">
      <c r="A74" s="8" t="s">
        <v>67</v>
      </c>
      <c r="B74" s="51">
        <f>Доходы!B167*Затраты!C27</f>
        <v>0</v>
      </c>
      <c r="C74" s="51">
        <f>Доходы!C167*Затраты!D27</f>
        <v>1917.8571428571429</v>
      </c>
      <c r="D74" s="51">
        <f>Доходы!D167*Затраты!E27</f>
        <v>6392.8571428571431</v>
      </c>
      <c r="E74" s="51">
        <f>Доходы!E167*Затраты!F27</f>
        <v>6392.8571428571431</v>
      </c>
      <c r="F74" s="51">
        <f>Доходы!F167*Затраты!G27</f>
        <v>6392.8571428571431</v>
      </c>
      <c r="G74" s="51">
        <f>Доходы!G167*Затраты!H27</f>
        <v>6392.8571428571431</v>
      </c>
      <c r="H74" s="51">
        <f>Доходы!H167*Затраты!I27</f>
        <v>6392.8571428571431</v>
      </c>
      <c r="I74" s="51">
        <f>Доходы!I167*Затраты!J27</f>
        <v>6392.8571428571431</v>
      </c>
      <c r="J74" s="51">
        <f>Доходы!J167*Затраты!K27</f>
        <v>6392.8571428571431</v>
      </c>
      <c r="K74" s="51">
        <f>Доходы!K167*Затраты!L27</f>
        <v>6392.8571428571431</v>
      </c>
      <c r="L74" s="51">
        <f>Доходы!L167*Затраты!M27</f>
        <v>6392.8571428571431</v>
      </c>
    </row>
    <row r="75" spans="1:12" ht="15.75" thickBot="1">
      <c r="A75" s="8" t="s">
        <v>68</v>
      </c>
      <c r="B75" s="51">
        <f>Доходы!B168*Затраты!C28</f>
        <v>0</v>
      </c>
      <c r="C75" s="51">
        <f>Доходы!C168*Затраты!D28</f>
        <v>306356.36249999999</v>
      </c>
      <c r="D75" s="51">
        <f>Доходы!D168*Затраты!E28</f>
        <v>612712.72499999998</v>
      </c>
      <c r="E75" s="51">
        <f>Доходы!E168*Затраты!F28</f>
        <v>612712.72499999998</v>
      </c>
      <c r="F75" s="51">
        <f>Доходы!F168*Затраты!G28</f>
        <v>612712.72499999998</v>
      </c>
      <c r="G75" s="51">
        <f>Доходы!G168*Затраты!H28</f>
        <v>612712.72499999998</v>
      </c>
      <c r="H75" s="51">
        <f>Доходы!H168*Затраты!I28</f>
        <v>612712.72499999998</v>
      </c>
      <c r="I75" s="51">
        <f>Доходы!I168*Затраты!J28</f>
        <v>612712.72499999998</v>
      </c>
      <c r="J75" s="51">
        <f>Доходы!J168*Затраты!K28</f>
        <v>612712.72499999998</v>
      </c>
      <c r="K75" s="51">
        <f>Доходы!K168*Затраты!L28</f>
        <v>612712.72499999998</v>
      </c>
      <c r="L75" s="51">
        <f>Доходы!L168*Затраты!M28</f>
        <v>612712.72499999998</v>
      </c>
    </row>
    <row r="76" spans="1:12" ht="15.75" thickBot="1">
      <c r="A76" s="8" t="s">
        <v>62</v>
      </c>
      <c r="B76" s="51">
        <f>Доходы!B169*Затраты!C29</f>
        <v>0</v>
      </c>
      <c r="C76" s="51">
        <f>Доходы!C169*Затраты!D29</f>
        <v>1071.4285714285713</v>
      </c>
      <c r="D76" s="51">
        <f>Доходы!D169*Затраты!E29</f>
        <v>5357.1428571428578</v>
      </c>
      <c r="E76" s="51">
        <f>Доходы!E169*Затраты!F29</f>
        <v>5357.1428571428578</v>
      </c>
      <c r="F76" s="51">
        <f>Доходы!F169*Затраты!G29</f>
        <v>5357.1428571428578</v>
      </c>
      <c r="G76" s="51">
        <f>Доходы!G169*Затраты!H29</f>
        <v>5357.1428571428578</v>
      </c>
      <c r="H76" s="51">
        <f>Доходы!H169*Затраты!I29</f>
        <v>5357.1428571428578</v>
      </c>
      <c r="I76" s="51">
        <f>Доходы!I169*Затраты!J29</f>
        <v>5357.1428571428578</v>
      </c>
      <c r="J76" s="51">
        <f>Доходы!J169*Затраты!K29</f>
        <v>5357.1428571428578</v>
      </c>
      <c r="K76" s="51">
        <f>Доходы!K169*Затраты!L29</f>
        <v>5357.1428571428578</v>
      </c>
      <c r="L76" s="51">
        <f>Доходы!L169*Затраты!M29</f>
        <v>5357.1428571428578</v>
      </c>
    </row>
    <row r="77" spans="1:12" ht="15.75" thickBot="1">
      <c r="A77" s="8" t="s">
        <v>69</v>
      </c>
      <c r="B77" s="51">
        <f>Доходы!B170*Затраты!C30</f>
        <v>0</v>
      </c>
      <c r="C77" s="51">
        <f>Доходы!C170*Затраты!D30</f>
        <v>5000</v>
      </c>
      <c r="D77" s="51">
        <f>Доходы!D170*Затраты!E30</f>
        <v>20000</v>
      </c>
      <c r="E77" s="51">
        <f>Доходы!E170*Затраты!F30</f>
        <v>20000</v>
      </c>
      <c r="F77" s="51">
        <f>Доходы!F170*Затраты!G30</f>
        <v>20000</v>
      </c>
      <c r="G77" s="51">
        <f>Доходы!G170*Затраты!H30</f>
        <v>20000</v>
      </c>
      <c r="H77" s="51">
        <f>Доходы!H170*Затраты!I30</f>
        <v>20000</v>
      </c>
      <c r="I77" s="51">
        <f>Доходы!I170*Затраты!J30</f>
        <v>20000</v>
      </c>
      <c r="J77" s="51">
        <f>Доходы!J170*Затраты!K30</f>
        <v>20000</v>
      </c>
      <c r="K77" s="51">
        <f>Доходы!K170*Затраты!L30</f>
        <v>20000</v>
      </c>
      <c r="L77" s="51">
        <f>Доходы!L170*Затраты!M30</f>
        <v>20000</v>
      </c>
    </row>
    <row r="78" spans="1:12" ht="15.75" thickBot="1">
      <c r="A78" s="8" t="s">
        <v>70</v>
      </c>
      <c r="B78" s="51">
        <f>Доходы!B171*Затраты!C31</f>
        <v>0</v>
      </c>
      <c r="C78" s="51">
        <f>Доходы!C171*Затраты!D31</f>
        <v>1696.4285714285716</v>
      </c>
      <c r="D78" s="51">
        <f>Доходы!D171*Затраты!E31</f>
        <v>6785.7142857142862</v>
      </c>
      <c r="E78" s="51">
        <f>Доходы!E171*Затраты!F31</f>
        <v>6785.7142857142862</v>
      </c>
      <c r="F78" s="51">
        <f>Доходы!F171*Затраты!G31</f>
        <v>6785.7142857142862</v>
      </c>
      <c r="G78" s="51">
        <f>Доходы!G171*Затраты!H31</f>
        <v>6785.7142857142862</v>
      </c>
      <c r="H78" s="51">
        <f>Доходы!H171*Затраты!I31</f>
        <v>6785.7142857142862</v>
      </c>
      <c r="I78" s="51">
        <f>Доходы!I171*Затраты!J31</f>
        <v>6785.7142857142862</v>
      </c>
      <c r="J78" s="51">
        <f>Доходы!J171*Затраты!K31</f>
        <v>6785.7142857142862</v>
      </c>
      <c r="K78" s="51">
        <f>Доходы!K171*Затраты!L31</f>
        <v>6785.7142857142862</v>
      </c>
      <c r="L78" s="51">
        <f>Доходы!L171*Затраты!M31</f>
        <v>6785.7142857142862</v>
      </c>
    </row>
    <row r="79" spans="1:12" ht="15.75" thickBot="1">
      <c r="A79" s="8" t="str">
        <f>Доходы!A172</f>
        <v>Деликатесная рыбопродукция</v>
      </c>
      <c r="B79" s="51">
        <f>Доходы!B172*Затраты!C32</f>
        <v>0</v>
      </c>
      <c r="C79" s="51">
        <f>Доходы!C172*Затраты!D32</f>
        <v>5250</v>
      </c>
      <c r="D79" s="51">
        <f>Доходы!D172*Затраты!E32</f>
        <v>21000</v>
      </c>
      <c r="E79" s="51">
        <f>Доходы!E172*Затраты!F32</f>
        <v>21000</v>
      </c>
      <c r="F79" s="51">
        <f>Доходы!F172*Затраты!G32</f>
        <v>21000</v>
      </c>
      <c r="G79" s="51">
        <f>Доходы!G172*Затраты!H32</f>
        <v>21000</v>
      </c>
      <c r="H79" s="51">
        <f>Доходы!H172*Затраты!I32</f>
        <v>21000</v>
      </c>
      <c r="I79" s="51">
        <f>Доходы!I172*Затраты!J32</f>
        <v>21000</v>
      </c>
      <c r="J79" s="51">
        <f>Доходы!J172*Затраты!K32</f>
        <v>21000</v>
      </c>
      <c r="K79" s="51">
        <f>Доходы!K172*Затраты!L32</f>
        <v>21000</v>
      </c>
      <c r="L79" s="51">
        <f>Доходы!L172*Затраты!M32</f>
        <v>21000</v>
      </c>
    </row>
    <row r="80" spans="1:12" ht="15.75" thickBot="1">
      <c r="A80" s="8" t="str">
        <f>A33</f>
        <v>Рыбий жир (осетровых и лососевых)</v>
      </c>
      <c r="B80" s="51">
        <f>Доходы!B173*Затраты!C33</f>
        <v>0</v>
      </c>
      <c r="C80" s="51">
        <f>Доходы!C173*Затраты!D33</f>
        <v>1.65</v>
      </c>
      <c r="D80" s="51">
        <f>Доходы!D173*Затраты!E33</f>
        <v>6.6</v>
      </c>
      <c r="E80" s="51">
        <f>Доходы!E173*Затраты!F33</f>
        <v>6.6</v>
      </c>
      <c r="F80" s="51">
        <f>Доходы!F173*Затраты!G33</f>
        <v>6.6</v>
      </c>
      <c r="G80" s="51">
        <f>Доходы!G173*Затраты!H33</f>
        <v>6.6</v>
      </c>
      <c r="H80" s="51">
        <f>Доходы!H173*Затраты!I33</f>
        <v>6.6</v>
      </c>
      <c r="I80" s="51">
        <f>Доходы!I173*Затраты!J33</f>
        <v>6.6</v>
      </c>
      <c r="J80" s="51">
        <f>Доходы!J173*Затраты!K33</f>
        <v>6.6</v>
      </c>
      <c r="K80" s="51">
        <f>Доходы!K173*Затраты!L33</f>
        <v>6.6</v>
      </c>
      <c r="L80" s="51">
        <f>Доходы!L173*Затраты!M33</f>
        <v>6.6</v>
      </c>
    </row>
    <row r="81" spans="1:12" ht="15.75" thickBot="1">
      <c r="A81" s="8" t="str">
        <f>A34</f>
        <v>Рыбная мука осетровых и лососевых</v>
      </c>
      <c r="B81" s="51">
        <f>Доходы!B174*Затраты!C34</f>
        <v>0</v>
      </c>
      <c r="C81" s="51">
        <f>Доходы!C174*Затраты!D34</f>
        <v>0.35000000000000003</v>
      </c>
      <c r="D81" s="51">
        <f>Доходы!D174*Затраты!E34</f>
        <v>1.4000000000000001</v>
      </c>
      <c r="E81" s="51">
        <f>Доходы!E174*Затраты!F34</f>
        <v>1.4000000000000001</v>
      </c>
      <c r="F81" s="51">
        <f>Доходы!F174*Затраты!G34</f>
        <v>1.4000000000000001</v>
      </c>
      <c r="G81" s="51">
        <f>Доходы!G174*Затраты!H34</f>
        <v>1.4000000000000001</v>
      </c>
      <c r="H81" s="51">
        <f>Доходы!H174*Затраты!I34</f>
        <v>1.4000000000000001</v>
      </c>
      <c r="I81" s="51">
        <f>Доходы!I174*Затраты!J34</f>
        <v>1.4000000000000001</v>
      </c>
      <c r="J81" s="51">
        <f>Доходы!J174*Затраты!K34</f>
        <v>1.4000000000000001</v>
      </c>
      <c r="K81" s="51">
        <f>Доходы!K174*Затраты!L34</f>
        <v>1.4000000000000001</v>
      </c>
      <c r="L81" s="51">
        <f>Доходы!L174*Затраты!M34</f>
        <v>1.4000000000000001</v>
      </c>
    </row>
    <row r="82" spans="1:12" ht="15.75" thickBot="1">
      <c r="A82" s="8" t="s">
        <v>59</v>
      </c>
      <c r="B82" s="51">
        <f>Доходы!B175*Затраты!C35</f>
        <v>20.142857142857142</v>
      </c>
      <c r="C82" s="51">
        <f>Доходы!C175*Затраты!D35</f>
        <v>80.571428571428569</v>
      </c>
      <c r="D82" s="51">
        <f>Доходы!D175*Затраты!E35</f>
        <v>80.571428571428569</v>
      </c>
      <c r="E82" s="51">
        <f>Доходы!E175*Затраты!F35</f>
        <v>80.571428571428569</v>
      </c>
      <c r="F82" s="51">
        <f>Доходы!F175*Затраты!G35</f>
        <v>80.571428571428569</v>
      </c>
      <c r="G82" s="51">
        <f>Доходы!G175*Затраты!H35</f>
        <v>80.571428571428569</v>
      </c>
      <c r="H82" s="51">
        <f>Доходы!H175*Затраты!I35</f>
        <v>80.571428571428569</v>
      </c>
      <c r="I82" s="51">
        <f>Доходы!I175*Затраты!J35</f>
        <v>80.571428571428569</v>
      </c>
      <c r="J82" s="51">
        <f>Доходы!J175*Затраты!K35</f>
        <v>80.571428571428569</v>
      </c>
      <c r="K82" s="51">
        <f>Доходы!K175*Затраты!L35</f>
        <v>80.571428571428569</v>
      </c>
      <c r="L82" s="51">
        <f>Доходы!L175*Затраты!M35</f>
        <v>80.571428571428569</v>
      </c>
    </row>
    <row r="83" spans="1:12" ht="15.75" thickBot="1">
      <c r="A83" s="8" t="str">
        <f t="shared" ref="A83:A90" si="35">A36</f>
        <v>Белково-липидный концентрат</v>
      </c>
      <c r="B83" s="51">
        <f>Доходы!B176*Затраты!C36</f>
        <v>132.68571428571428</v>
      </c>
      <c r="C83" s="51">
        <f>Доходы!C176*Затраты!D36</f>
        <v>530.93571428571431</v>
      </c>
      <c r="D83" s="51">
        <f>Доходы!D176*Затраты!E36</f>
        <v>530.93571428571431</v>
      </c>
      <c r="E83" s="51">
        <f>Доходы!E176*Затраты!F36</f>
        <v>530.93571428571431</v>
      </c>
      <c r="F83" s="51">
        <f>Доходы!F176*Затраты!G36</f>
        <v>530.93571428571431</v>
      </c>
      <c r="G83" s="51">
        <f>Доходы!G176*Затраты!H36</f>
        <v>530.93571428571431</v>
      </c>
      <c r="H83" s="51">
        <f>Доходы!H176*Затраты!I36</f>
        <v>530.93571428571431</v>
      </c>
      <c r="I83" s="51">
        <f>Доходы!I176*Затраты!J36</f>
        <v>530.93571428571431</v>
      </c>
      <c r="J83" s="51">
        <f>Доходы!J176*Затраты!K36</f>
        <v>530.93571428571431</v>
      </c>
      <c r="K83" s="51">
        <f>Доходы!K176*Затраты!L36</f>
        <v>530.93571428571431</v>
      </c>
      <c r="L83" s="51">
        <f>Доходы!L176*Затраты!M36</f>
        <v>530.93571428571431</v>
      </c>
    </row>
    <row r="84" spans="1:12" ht="15.75" thickBot="1">
      <c r="A84" s="8" t="str">
        <f t="shared" si="35"/>
        <v>Гаприн</v>
      </c>
      <c r="B84" s="51">
        <f>Доходы!B177*Затраты!C37</f>
        <v>0</v>
      </c>
      <c r="C84" s="51">
        <f>Доходы!C177*Затраты!D37</f>
        <v>33750</v>
      </c>
      <c r="D84" s="51">
        <f>Доходы!D177*Затраты!E37</f>
        <v>135000</v>
      </c>
      <c r="E84" s="51">
        <f>Доходы!E177*Затраты!F37</f>
        <v>135000</v>
      </c>
      <c r="F84" s="51">
        <f>Доходы!F177*Затраты!G37</f>
        <v>135000</v>
      </c>
      <c r="G84" s="51">
        <f>Доходы!G177*Затраты!H37</f>
        <v>135000</v>
      </c>
      <c r="H84" s="51">
        <f>Доходы!H177*Затраты!I37</f>
        <v>135000</v>
      </c>
      <c r="I84" s="51">
        <f>Доходы!I177*Затраты!J37</f>
        <v>135000</v>
      </c>
      <c r="J84" s="51">
        <f>Доходы!J177*Затраты!K37</f>
        <v>135000</v>
      </c>
      <c r="K84" s="51">
        <f>Доходы!K177*Затраты!L37</f>
        <v>135000</v>
      </c>
      <c r="L84" s="51">
        <f>Доходы!L177*Затраты!M37</f>
        <v>135000</v>
      </c>
    </row>
    <row r="85" spans="1:12" ht="15.75" thickBot="1">
      <c r="A85" s="8" t="str">
        <f t="shared" si="35"/>
        <v>Кормовые дрожжи и их производные</v>
      </c>
      <c r="B85" s="51">
        <f>Доходы!B178*Затраты!C38</f>
        <v>0</v>
      </c>
      <c r="C85" s="51">
        <f>Доходы!C178*Затраты!D38</f>
        <v>1650</v>
      </c>
      <c r="D85" s="51">
        <f>Доходы!D178*Затраты!E38</f>
        <v>6600</v>
      </c>
      <c r="E85" s="51">
        <f>Доходы!E178*Затраты!F38</f>
        <v>6600</v>
      </c>
      <c r="F85" s="51">
        <f>Доходы!F178*Затраты!G38</f>
        <v>6600</v>
      </c>
      <c r="G85" s="51">
        <f>Доходы!G178*Затраты!H38</f>
        <v>6600</v>
      </c>
      <c r="H85" s="51">
        <f>Доходы!H178*Затраты!I38</f>
        <v>6600</v>
      </c>
      <c r="I85" s="51">
        <f>Доходы!I178*Затраты!J38</f>
        <v>6600</v>
      </c>
      <c r="J85" s="51">
        <f>Доходы!J178*Затраты!K38</f>
        <v>6600</v>
      </c>
      <c r="K85" s="51">
        <f>Доходы!K178*Затраты!L38</f>
        <v>6600</v>
      </c>
      <c r="L85" s="51">
        <f>Доходы!L178*Затраты!M38</f>
        <v>6600</v>
      </c>
    </row>
    <row r="86" spans="1:12" ht="15.75" thickBot="1">
      <c r="A86" s="8" t="str">
        <f t="shared" si="35"/>
        <v>Продукты глубокой переработки зерна</v>
      </c>
      <c r="B86" s="51">
        <f>Доходы!B179*Затраты!C39</f>
        <v>0</v>
      </c>
      <c r="C86" s="51">
        <f>Доходы!C179*Затраты!D39</f>
        <v>17200</v>
      </c>
      <c r="D86" s="51">
        <f>Доходы!D179*Затраты!E39</f>
        <v>68800</v>
      </c>
      <c r="E86" s="51">
        <f>Доходы!E179*Затраты!F39</f>
        <v>68800</v>
      </c>
      <c r="F86" s="51">
        <f>Доходы!F179*Затраты!G39</f>
        <v>68800</v>
      </c>
      <c r="G86" s="51">
        <f>Доходы!G179*Затраты!H39</f>
        <v>68800</v>
      </c>
      <c r="H86" s="51">
        <f>Доходы!H179*Затраты!I39</f>
        <v>68800</v>
      </c>
      <c r="I86" s="51">
        <f>Доходы!I179*Затраты!J39</f>
        <v>68800</v>
      </c>
      <c r="J86" s="51">
        <f>Доходы!J179*Затраты!K39</f>
        <v>68800</v>
      </c>
      <c r="K86" s="51">
        <f>Доходы!K179*Затраты!L39</f>
        <v>68800</v>
      </c>
      <c r="L86" s="51">
        <f>Доходы!L179*Затраты!M39</f>
        <v>68800</v>
      </c>
    </row>
    <row r="87" spans="1:12" ht="15.75" thickBot="1">
      <c r="A87" s="8" t="str">
        <f t="shared" si="35"/>
        <v>Конопляное волокно</v>
      </c>
      <c r="B87" s="51">
        <f>Доходы!B180*Затраты!C40</f>
        <v>5250</v>
      </c>
      <c r="C87" s="51">
        <f>Доходы!C180*Затраты!D40</f>
        <v>26250</v>
      </c>
      <c r="D87" s="51">
        <f>Доходы!D180*Затраты!E40</f>
        <v>52500</v>
      </c>
      <c r="E87" s="51">
        <f>Доходы!E180*Затраты!F40</f>
        <v>52500</v>
      </c>
      <c r="F87" s="51">
        <f>Доходы!F180*Затраты!G40</f>
        <v>52500</v>
      </c>
      <c r="G87" s="51">
        <f>Доходы!G180*Затраты!H40</f>
        <v>52500</v>
      </c>
      <c r="H87" s="51">
        <f>Доходы!H180*Затраты!I40</f>
        <v>52500</v>
      </c>
      <c r="I87" s="51">
        <f>Доходы!I180*Затраты!J40</f>
        <v>52500</v>
      </c>
      <c r="J87" s="51">
        <f>Доходы!J180*Затраты!K40</f>
        <v>52500</v>
      </c>
      <c r="K87" s="51">
        <f>Доходы!K180*Затраты!L40</f>
        <v>52500</v>
      </c>
      <c r="L87" s="51">
        <f>Доходы!L180*Затраты!M40</f>
        <v>52500</v>
      </c>
    </row>
    <row r="88" spans="1:12" ht="15.75" thickBot="1">
      <c r="A88" s="8" t="str">
        <f t="shared" si="35"/>
        <v>Сырье из амаранта</v>
      </c>
      <c r="B88" s="51">
        <f>Доходы!B181*Затраты!C41</f>
        <v>6300</v>
      </c>
      <c r="C88" s="51">
        <f>Доходы!C181*Затраты!D41</f>
        <v>31500</v>
      </c>
      <c r="D88" s="51">
        <f>Доходы!D181*Затраты!E41</f>
        <v>63000</v>
      </c>
      <c r="E88" s="51">
        <f>Доходы!E181*Затраты!F41</f>
        <v>63000</v>
      </c>
      <c r="F88" s="51">
        <f>Доходы!F181*Затраты!G41</f>
        <v>63000</v>
      </c>
      <c r="G88" s="51">
        <f>Доходы!G181*Затраты!H41</f>
        <v>63000</v>
      </c>
      <c r="H88" s="51">
        <f>Доходы!H181*Затраты!I41</f>
        <v>63000</v>
      </c>
      <c r="I88" s="51">
        <f>Доходы!I181*Затраты!J41</f>
        <v>63000</v>
      </c>
      <c r="J88" s="51">
        <f>Доходы!J181*Затраты!K41</f>
        <v>63000</v>
      </c>
      <c r="K88" s="51">
        <f>Доходы!K181*Затраты!L41</f>
        <v>63000</v>
      </c>
      <c r="L88" s="51">
        <f>Доходы!L181*Затраты!M41</f>
        <v>63000</v>
      </c>
    </row>
    <row r="89" spans="1:12" ht="15.75" thickBot="1">
      <c r="A89" s="8" t="str">
        <f t="shared" si="35"/>
        <v>Выделанные шкуры КРС</v>
      </c>
      <c r="B89" s="51">
        <f>Доходы!B182*Затраты!C42</f>
        <v>0</v>
      </c>
      <c r="C89" s="51">
        <f>Доходы!C182*Затраты!D42</f>
        <v>0</v>
      </c>
      <c r="D89" s="51">
        <f>Доходы!D182*Затраты!E42</f>
        <v>0</v>
      </c>
      <c r="E89" s="51">
        <f>Доходы!E182*Затраты!F42</f>
        <v>0</v>
      </c>
      <c r="F89" s="51">
        <f>Доходы!F182*Затраты!G42</f>
        <v>0</v>
      </c>
      <c r="G89" s="51">
        <f>Доходы!G182*Затраты!H42</f>
        <v>0</v>
      </c>
      <c r="H89" s="51">
        <f>Доходы!H182*Затраты!I42</f>
        <v>0</v>
      </c>
      <c r="I89" s="51">
        <f>Доходы!I182*Затраты!J42</f>
        <v>0</v>
      </c>
      <c r="J89" s="51">
        <f>Доходы!J182*Затраты!K42</f>
        <v>0</v>
      </c>
      <c r="K89" s="51">
        <f>Доходы!K182*Затраты!L42</f>
        <v>0</v>
      </c>
      <c r="L89" s="51">
        <f>Доходы!L182*Затраты!M42</f>
        <v>0</v>
      </c>
    </row>
    <row r="90" spans="1:12" ht="15.75" thickBot="1">
      <c r="A90" s="8" t="str">
        <f t="shared" si="35"/>
        <v>Дождевальные машины</v>
      </c>
      <c r="B90" s="51">
        <f>Доходы!B183*Затраты!C43</f>
        <v>4729.6000000000004</v>
      </c>
      <c r="C90" s="51">
        <f>Доходы!C183*Затраты!D43</f>
        <v>9459.2000000000007</v>
      </c>
      <c r="D90" s="51">
        <f>Доходы!D183*Затраты!E43</f>
        <v>9459.2000000000007</v>
      </c>
      <c r="E90" s="51">
        <f>Доходы!E183*Затраты!F43</f>
        <v>9459.2000000000007</v>
      </c>
      <c r="F90" s="51">
        <f>Доходы!F183*Затраты!G43</f>
        <v>9459.2000000000007</v>
      </c>
      <c r="G90" s="51">
        <f>Доходы!G183*Затраты!H43</f>
        <v>9459.2000000000007</v>
      </c>
      <c r="H90" s="51">
        <f>Доходы!H183*Затраты!I43</f>
        <v>9459.2000000000007</v>
      </c>
      <c r="I90" s="51">
        <f>Доходы!I183*Затраты!J43</f>
        <v>9459.2000000000007</v>
      </c>
      <c r="J90" s="51">
        <f>Доходы!J183*Затраты!K43</f>
        <v>9459.2000000000007</v>
      </c>
      <c r="K90" s="51">
        <f>Доходы!K183*Затраты!L43</f>
        <v>9459.2000000000007</v>
      </c>
      <c r="L90" s="51">
        <f>Доходы!L183*Затраты!M43</f>
        <v>9459.2000000000007</v>
      </c>
    </row>
    <row r="91" spans="1:12" ht="15.75" thickBot="1">
      <c r="A91" s="8" t="str">
        <f>A44</f>
        <v>Металлоконструкции</v>
      </c>
      <c r="B91" s="51">
        <f>Доходы!B184*Затраты!C44</f>
        <v>5600</v>
      </c>
      <c r="C91" s="51">
        <f>Доходы!C184*Затраты!D44</f>
        <v>11200</v>
      </c>
      <c r="D91" s="51">
        <f>Доходы!D184*Затраты!E44</f>
        <v>11200</v>
      </c>
      <c r="E91" s="51">
        <f>Доходы!E184*Затраты!F44</f>
        <v>11200</v>
      </c>
      <c r="F91" s="51">
        <f>Доходы!F184*Затраты!G44</f>
        <v>11200</v>
      </c>
      <c r="G91" s="51">
        <f>Доходы!G184*Затраты!H44</f>
        <v>11200</v>
      </c>
      <c r="H91" s="51">
        <f>Доходы!H184*Затраты!I44</f>
        <v>11200</v>
      </c>
      <c r="I91" s="51">
        <f>Доходы!I184*Затраты!J44</f>
        <v>11200</v>
      </c>
      <c r="J91" s="51">
        <f>Доходы!J184*Затраты!K44</f>
        <v>11200</v>
      </c>
      <c r="K91" s="51">
        <f>Доходы!K184*Затраты!L44</f>
        <v>11200</v>
      </c>
      <c r="L91" s="51">
        <f>Доходы!L184*Затраты!M44</f>
        <v>11200</v>
      </c>
    </row>
    <row r="92" spans="1:12" ht="15.75" thickBot="1">
      <c r="A92" s="8" t="str">
        <f t="shared" ref="A92:A93" si="36">A45</f>
        <v>Ветроэнергетические машины</v>
      </c>
      <c r="B92" s="51">
        <f>Доходы!B185*Затраты!C45</f>
        <v>80</v>
      </c>
      <c r="C92" s="51">
        <f>Доходы!C185*Затраты!D45</f>
        <v>160</v>
      </c>
      <c r="D92" s="51">
        <f>Доходы!D185*Затраты!E45</f>
        <v>160</v>
      </c>
      <c r="E92" s="51">
        <f>Доходы!E185*Затраты!F45</f>
        <v>160</v>
      </c>
      <c r="F92" s="51">
        <f>Доходы!F185*Затраты!G45</f>
        <v>160</v>
      </c>
      <c r="G92" s="51">
        <f>Доходы!G185*Затраты!H45</f>
        <v>160</v>
      </c>
      <c r="H92" s="51">
        <f>Доходы!H185*Затраты!I45</f>
        <v>160</v>
      </c>
      <c r="I92" s="51">
        <f>Доходы!I185*Затраты!J45</f>
        <v>160</v>
      </c>
      <c r="J92" s="51">
        <f>Доходы!J185*Затраты!K45</f>
        <v>160</v>
      </c>
      <c r="K92" s="51">
        <f>Доходы!K185*Затраты!L45</f>
        <v>160</v>
      </c>
      <c r="L92" s="51">
        <f>Доходы!L185*Затраты!M45</f>
        <v>160</v>
      </c>
    </row>
    <row r="93" spans="1:12" ht="15.75" thickBot="1">
      <c r="A93" s="8" t="str">
        <f t="shared" si="36"/>
        <v>Перевалка зерна</v>
      </c>
      <c r="B93" s="51">
        <f>Доходы!B186*Затраты!C46</f>
        <v>0</v>
      </c>
      <c r="C93" s="51">
        <f>Доходы!C186*Затраты!D46</f>
        <v>1300</v>
      </c>
      <c r="D93" s="51">
        <f>Доходы!D186*Затраты!E46</f>
        <v>3250</v>
      </c>
      <c r="E93" s="51">
        <f>Доходы!E186*Затраты!F46</f>
        <v>3250</v>
      </c>
      <c r="F93" s="51">
        <f>Доходы!F186*Затраты!G46</f>
        <v>3250</v>
      </c>
      <c r="G93" s="51">
        <f>Доходы!G186*Затраты!H46</f>
        <v>3250</v>
      </c>
      <c r="H93" s="51">
        <f>Доходы!H186*Затраты!I46</f>
        <v>3250</v>
      </c>
      <c r="I93" s="51">
        <f>Доходы!I186*Затраты!J46</f>
        <v>3250</v>
      </c>
      <c r="J93" s="51">
        <f>Доходы!J186*Затраты!K46</f>
        <v>3250</v>
      </c>
      <c r="K93" s="51">
        <f>Доходы!K186*Затраты!L46</f>
        <v>3250</v>
      </c>
      <c r="L93" s="51">
        <f>Доходы!L186*Затраты!M46</f>
        <v>3250</v>
      </c>
    </row>
    <row r="94" spans="1:12" ht="15.75" thickBot="1">
      <c r="A94" s="43" t="s">
        <v>95</v>
      </c>
      <c r="B94" s="79">
        <f>SUM(B52:B93)</f>
        <v>264234.96500000008</v>
      </c>
      <c r="C94" s="79">
        <f t="shared" ref="C94:L94" si="37">SUM(C52:C93)</f>
        <v>1039582.1310714283</v>
      </c>
      <c r="D94" s="79">
        <f t="shared" si="37"/>
        <v>1905334.6535714285</v>
      </c>
      <c r="E94" s="79">
        <f t="shared" si="37"/>
        <v>1905334.6535714285</v>
      </c>
      <c r="F94" s="79">
        <f t="shared" si="37"/>
        <v>1905334.6535714285</v>
      </c>
      <c r="G94" s="79">
        <f t="shared" si="37"/>
        <v>1905334.6535714285</v>
      </c>
      <c r="H94" s="79">
        <f t="shared" si="37"/>
        <v>1905334.6535714285</v>
      </c>
      <c r="I94" s="79">
        <f t="shared" si="37"/>
        <v>1905334.6535714285</v>
      </c>
      <c r="J94" s="79">
        <f t="shared" si="37"/>
        <v>1905334.6535714285</v>
      </c>
      <c r="K94" s="79">
        <f t="shared" si="37"/>
        <v>1905334.6535714285</v>
      </c>
      <c r="L94" s="79">
        <f t="shared" si="37"/>
        <v>1905334.6535714285</v>
      </c>
    </row>
    <row r="97" spans="1:13">
      <c r="A97" s="7" t="s">
        <v>96</v>
      </c>
    </row>
    <row r="99" spans="1:13" ht="15.75" thickBot="1">
      <c r="A99" s="28" t="s">
        <v>94</v>
      </c>
    </row>
    <row r="100" spans="1:13" ht="15.75" thickBot="1">
      <c r="A100" s="47" t="s">
        <v>39</v>
      </c>
      <c r="B100" s="48" t="s">
        <v>97</v>
      </c>
    </row>
    <row r="101" spans="1:13" ht="15.75" thickBot="1">
      <c r="A101" s="8" t="s">
        <v>50</v>
      </c>
      <c r="B101" s="42">
        <v>33</v>
      </c>
      <c r="C101">
        <f>B101/100</f>
        <v>0.33</v>
      </c>
      <c r="D101">
        <f>C101</f>
        <v>0.33</v>
      </c>
      <c r="E101">
        <f t="shared" ref="E101:L101" si="38">D101</f>
        <v>0.33</v>
      </c>
      <c r="F101">
        <f t="shared" si="38"/>
        <v>0.33</v>
      </c>
      <c r="G101">
        <f t="shared" si="38"/>
        <v>0.33</v>
      </c>
      <c r="H101">
        <f t="shared" si="38"/>
        <v>0.33</v>
      </c>
      <c r="I101">
        <f t="shared" si="38"/>
        <v>0.33</v>
      </c>
      <c r="J101">
        <f t="shared" si="38"/>
        <v>0.33</v>
      </c>
      <c r="K101">
        <f t="shared" si="38"/>
        <v>0.33</v>
      </c>
      <c r="L101">
        <f t="shared" si="38"/>
        <v>0.33</v>
      </c>
      <c r="M101">
        <f>L101</f>
        <v>0.33</v>
      </c>
    </row>
    <row r="102" spans="1:13" ht="15.75" thickBot="1">
      <c r="A102" s="8" t="s">
        <v>51</v>
      </c>
      <c r="B102" s="42">
        <v>20</v>
      </c>
      <c r="C102">
        <f t="shared" ref="C102:C142" si="39">B102/100</f>
        <v>0.2</v>
      </c>
      <c r="D102">
        <f t="shared" ref="D102:L141" si="40">C102</f>
        <v>0.2</v>
      </c>
      <c r="E102">
        <f t="shared" si="40"/>
        <v>0.2</v>
      </c>
      <c r="F102">
        <f t="shared" si="40"/>
        <v>0.2</v>
      </c>
      <c r="G102">
        <f t="shared" si="40"/>
        <v>0.2</v>
      </c>
      <c r="H102">
        <f t="shared" si="40"/>
        <v>0.2</v>
      </c>
      <c r="I102">
        <f t="shared" si="40"/>
        <v>0.2</v>
      </c>
      <c r="J102">
        <f t="shared" si="40"/>
        <v>0.2</v>
      </c>
      <c r="K102">
        <f t="shared" si="40"/>
        <v>0.2</v>
      </c>
      <c r="L102">
        <f t="shared" si="40"/>
        <v>0.2</v>
      </c>
      <c r="M102">
        <f t="shared" ref="M102:M142" si="41">L102</f>
        <v>0.2</v>
      </c>
    </row>
    <row r="103" spans="1:13" ht="15.75" thickBot="1">
      <c r="A103" s="8" t="s">
        <v>52</v>
      </c>
      <c r="B103" s="42">
        <v>35</v>
      </c>
      <c r="C103">
        <f t="shared" si="39"/>
        <v>0.35</v>
      </c>
      <c r="D103">
        <f t="shared" si="40"/>
        <v>0.35</v>
      </c>
      <c r="E103">
        <f t="shared" si="40"/>
        <v>0.35</v>
      </c>
      <c r="F103">
        <f t="shared" si="40"/>
        <v>0.35</v>
      </c>
      <c r="G103">
        <f t="shared" si="40"/>
        <v>0.35</v>
      </c>
      <c r="H103">
        <f t="shared" si="40"/>
        <v>0.35</v>
      </c>
      <c r="I103">
        <f t="shared" si="40"/>
        <v>0.35</v>
      </c>
      <c r="J103">
        <f t="shared" si="40"/>
        <v>0.35</v>
      </c>
      <c r="K103">
        <f t="shared" si="40"/>
        <v>0.35</v>
      </c>
      <c r="L103">
        <f t="shared" si="40"/>
        <v>0.35</v>
      </c>
      <c r="M103">
        <f t="shared" si="41"/>
        <v>0.35</v>
      </c>
    </row>
    <row r="104" spans="1:13" ht="15.75" thickBot="1">
      <c r="A104" s="8" t="s">
        <v>53</v>
      </c>
      <c r="B104" s="42">
        <v>40</v>
      </c>
      <c r="C104">
        <f t="shared" si="39"/>
        <v>0.4</v>
      </c>
      <c r="D104">
        <f t="shared" si="40"/>
        <v>0.4</v>
      </c>
      <c r="E104">
        <f t="shared" si="40"/>
        <v>0.4</v>
      </c>
      <c r="F104">
        <f t="shared" si="40"/>
        <v>0.4</v>
      </c>
      <c r="G104">
        <f t="shared" si="40"/>
        <v>0.4</v>
      </c>
      <c r="H104">
        <f t="shared" si="40"/>
        <v>0.4</v>
      </c>
      <c r="I104">
        <f t="shared" si="40"/>
        <v>0.4</v>
      </c>
      <c r="J104">
        <f t="shared" si="40"/>
        <v>0.4</v>
      </c>
      <c r="K104">
        <f t="shared" si="40"/>
        <v>0.4</v>
      </c>
      <c r="L104">
        <f t="shared" si="40"/>
        <v>0.4</v>
      </c>
      <c r="M104">
        <f t="shared" si="41"/>
        <v>0.4</v>
      </c>
    </row>
    <row r="105" spans="1:13" ht="15.75" thickBot="1">
      <c r="A105" s="8" t="s">
        <v>54</v>
      </c>
      <c r="B105" s="42">
        <v>22</v>
      </c>
      <c r="C105">
        <f t="shared" si="39"/>
        <v>0.22</v>
      </c>
      <c r="D105">
        <f t="shared" si="40"/>
        <v>0.22</v>
      </c>
      <c r="E105">
        <f t="shared" si="40"/>
        <v>0.22</v>
      </c>
      <c r="F105">
        <f t="shared" si="40"/>
        <v>0.22</v>
      </c>
      <c r="G105">
        <f t="shared" si="40"/>
        <v>0.22</v>
      </c>
      <c r="H105">
        <f t="shared" si="40"/>
        <v>0.22</v>
      </c>
      <c r="I105">
        <f t="shared" si="40"/>
        <v>0.22</v>
      </c>
      <c r="J105">
        <f t="shared" si="40"/>
        <v>0.22</v>
      </c>
      <c r="K105">
        <f t="shared" si="40"/>
        <v>0.22</v>
      </c>
      <c r="L105">
        <f t="shared" si="40"/>
        <v>0.22</v>
      </c>
      <c r="M105">
        <f t="shared" si="41"/>
        <v>0.22</v>
      </c>
    </row>
    <row r="106" spans="1:13" ht="15.75" thickBot="1">
      <c r="A106" s="8" t="str">
        <f>A57</f>
        <v>Витаминно-травяная мука</v>
      </c>
      <c r="B106" s="42">
        <v>22</v>
      </c>
      <c r="C106">
        <f t="shared" si="39"/>
        <v>0.22</v>
      </c>
      <c r="D106">
        <f t="shared" si="40"/>
        <v>0.22</v>
      </c>
      <c r="E106">
        <f t="shared" si="40"/>
        <v>0.22</v>
      </c>
      <c r="F106">
        <f t="shared" si="40"/>
        <v>0.22</v>
      </c>
      <c r="G106">
        <f t="shared" si="40"/>
        <v>0.22</v>
      </c>
      <c r="H106">
        <f t="shared" si="40"/>
        <v>0.22</v>
      </c>
      <c r="I106">
        <f t="shared" si="40"/>
        <v>0.22</v>
      </c>
      <c r="J106">
        <f t="shared" si="40"/>
        <v>0.22</v>
      </c>
      <c r="K106">
        <f t="shared" si="40"/>
        <v>0.22</v>
      </c>
      <c r="L106">
        <f t="shared" si="40"/>
        <v>0.22</v>
      </c>
      <c r="M106">
        <f t="shared" si="41"/>
        <v>0.22</v>
      </c>
    </row>
    <row r="107" spans="1:13" ht="15.75" thickBot="1">
      <c r="A107" s="8" t="str">
        <f>A58</f>
        <v>Активированная питьевая вода (бутилирован.)</v>
      </c>
      <c r="B107" s="42">
        <v>50</v>
      </c>
      <c r="C107">
        <f t="shared" si="39"/>
        <v>0.5</v>
      </c>
      <c r="D107">
        <f t="shared" si="40"/>
        <v>0.5</v>
      </c>
      <c r="E107">
        <f t="shared" si="40"/>
        <v>0.5</v>
      </c>
      <c r="F107">
        <f t="shared" si="40"/>
        <v>0.5</v>
      </c>
      <c r="G107">
        <f t="shared" si="40"/>
        <v>0.5</v>
      </c>
      <c r="H107">
        <f t="shared" si="40"/>
        <v>0.5</v>
      </c>
      <c r="I107">
        <f t="shared" si="40"/>
        <v>0.5</v>
      </c>
      <c r="J107">
        <f t="shared" si="40"/>
        <v>0.5</v>
      </c>
      <c r="K107">
        <f t="shared" si="40"/>
        <v>0.5</v>
      </c>
      <c r="L107">
        <f t="shared" si="40"/>
        <v>0.5</v>
      </c>
      <c r="M107">
        <f t="shared" si="41"/>
        <v>0.5</v>
      </c>
    </row>
    <row r="108" spans="1:13" ht="15.75" thickBot="1">
      <c r="A108" s="8" t="str">
        <f>A59</f>
        <v>Спирулина</v>
      </c>
      <c r="B108" s="42">
        <v>55</v>
      </c>
      <c r="C108">
        <f t="shared" si="39"/>
        <v>0.55000000000000004</v>
      </c>
      <c r="D108">
        <f t="shared" si="40"/>
        <v>0.55000000000000004</v>
      </c>
      <c r="E108">
        <f t="shared" si="40"/>
        <v>0.55000000000000004</v>
      </c>
      <c r="F108">
        <f t="shared" si="40"/>
        <v>0.55000000000000004</v>
      </c>
      <c r="G108">
        <f t="shared" si="40"/>
        <v>0.55000000000000004</v>
      </c>
      <c r="H108">
        <f t="shared" si="40"/>
        <v>0.55000000000000004</v>
      </c>
      <c r="I108">
        <f t="shared" si="40"/>
        <v>0.55000000000000004</v>
      </c>
      <c r="J108">
        <f t="shared" si="40"/>
        <v>0.55000000000000004</v>
      </c>
      <c r="K108">
        <f t="shared" si="40"/>
        <v>0.55000000000000004</v>
      </c>
      <c r="L108">
        <f t="shared" si="40"/>
        <v>0.55000000000000004</v>
      </c>
      <c r="M108">
        <f t="shared" si="41"/>
        <v>0.55000000000000004</v>
      </c>
    </row>
    <row r="109" spans="1:13" ht="15.75" thickBot="1">
      <c r="A109" s="8" t="str">
        <f>A60</f>
        <v>Хлорелла</v>
      </c>
      <c r="B109" s="42">
        <v>55</v>
      </c>
      <c r="C109">
        <f t="shared" si="39"/>
        <v>0.55000000000000004</v>
      </c>
      <c r="D109">
        <f t="shared" si="40"/>
        <v>0.55000000000000004</v>
      </c>
      <c r="E109">
        <f t="shared" si="40"/>
        <v>0.55000000000000004</v>
      </c>
      <c r="F109">
        <f t="shared" si="40"/>
        <v>0.55000000000000004</v>
      </c>
      <c r="G109">
        <f t="shared" si="40"/>
        <v>0.55000000000000004</v>
      </c>
      <c r="H109">
        <f t="shared" si="40"/>
        <v>0.55000000000000004</v>
      </c>
      <c r="I109">
        <f t="shared" si="40"/>
        <v>0.55000000000000004</v>
      </c>
      <c r="J109">
        <f t="shared" si="40"/>
        <v>0.55000000000000004</v>
      </c>
      <c r="K109">
        <f t="shared" si="40"/>
        <v>0.55000000000000004</v>
      </c>
      <c r="L109">
        <f t="shared" si="40"/>
        <v>0.55000000000000004</v>
      </c>
      <c r="M109">
        <f t="shared" si="41"/>
        <v>0.55000000000000004</v>
      </c>
    </row>
    <row r="110" spans="1:13" ht="15.75" thickBot="1">
      <c r="A110" s="8" t="str">
        <f>A61</f>
        <v>Аквапоника</v>
      </c>
      <c r="B110" s="42">
        <v>20</v>
      </c>
      <c r="C110">
        <f t="shared" si="39"/>
        <v>0.2</v>
      </c>
      <c r="D110">
        <f t="shared" si="40"/>
        <v>0.2</v>
      </c>
      <c r="E110">
        <f t="shared" si="40"/>
        <v>0.2</v>
      </c>
      <c r="F110">
        <f t="shared" si="40"/>
        <v>0.2</v>
      </c>
      <c r="G110">
        <f t="shared" si="40"/>
        <v>0.2</v>
      </c>
      <c r="H110">
        <f t="shared" si="40"/>
        <v>0.2</v>
      </c>
      <c r="I110">
        <f t="shared" si="40"/>
        <v>0.2</v>
      </c>
      <c r="J110">
        <f t="shared" si="40"/>
        <v>0.2</v>
      </c>
      <c r="K110">
        <f t="shared" si="40"/>
        <v>0.2</v>
      </c>
      <c r="L110">
        <f t="shared" si="40"/>
        <v>0.2</v>
      </c>
      <c r="M110">
        <f t="shared" si="41"/>
        <v>0.2</v>
      </c>
    </row>
    <row r="111" spans="1:13" ht="15.75" thickBot="1">
      <c r="A111" s="8" t="s">
        <v>55</v>
      </c>
      <c r="B111" s="42">
        <v>18</v>
      </c>
      <c r="C111">
        <f t="shared" si="39"/>
        <v>0.18</v>
      </c>
      <c r="D111">
        <f t="shared" si="40"/>
        <v>0.18</v>
      </c>
      <c r="E111">
        <f t="shared" si="40"/>
        <v>0.18</v>
      </c>
      <c r="F111">
        <f t="shared" si="40"/>
        <v>0.18</v>
      </c>
      <c r="G111">
        <f t="shared" si="40"/>
        <v>0.18</v>
      </c>
      <c r="H111">
        <f t="shared" si="40"/>
        <v>0.18</v>
      </c>
      <c r="I111">
        <f t="shared" si="40"/>
        <v>0.18</v>
      </c>
      <c r="J111">
        <f t="shared" si="40"/>
        <v>0.18</v>
      </c>
      <c r="K111">
        <f t="shared" si="40"/>
        <v>0.18</v>
      </c>
      <c r="L111">
        <f t="shared" si="40"/>
        <v>0.18</v>
      </c>
      <c r="M111">
        <f t="shared" si="41"/>
        <v>0.18</v>
      </c>
    </row>
    <row r="112" spans="1:13" ht="15.75" thickBot="1">
      <c r="A112" s="8" t="s">
        <v>56</v>
      </c>
      <c r="B112" s="42">
        <v>20</v>
      </c>
      <c r="C112">
        <f t="shared" si="39"/>
        <v>0.2</v>
      </c>
      <c r="D112">
        <f t="shared" si="40"/>
        <v>0.2</v>
      </c>
      <c r="E112">
        <f t="shared" si="40"/>
        <v>0.2</v>
      </c>
      <c r="F112">
        <f t="shared" si="40"/>
        <v>0.2</v>
      </c>
      <c r="G112">
        <f t="shared" si="40"/>
        <v>0.2</v>
      </c>
      <c r="H112">
        <f t="shared" si="40"/>
        <v>0.2</v>
      </c>
      <c r="I112">
        <f t="shared" si="40"/>
        <v>0.2</v>
      </c>
      <c r="J112">
        <f t="shared" si="40"/>
        <v>0.2</v>
      </c>
      <c r="K112">
        <f t="shared" si="40"/>
        <v>0.2</v>
      </c>
      <c r="L112">
        <f t="shared" si="40"/>
        <v>0.2</v>
      </c>
      <c r="M112">
        <f t="shared" si="41"/>
        <v>0.2</v>
      </c>
    </row>
    <row r="113" spans="1:13" ht="15.75" thickBot="1">
      <c r="A113" s="8" t="s">
        <v>57</v>
      </c>
      <c r="B113" s="42">
        <v>20</v>
      </c>
      <c r="C113">
        <f t="shared" si="39"/>
        <v>0.2</v>
      </c>
      <c r="D113">
        <f t="shared" si="40"/>
        <v>0.2</v>
      </c>
      <c r="E113">
        <f t="shared" si="40"/>
        <v>0.2</v>
      </c>
      <c r="F113">
        <f t="shared" si="40"/>
        <v>0.2</v>
      </c>
      <c r="G113">
        <f t="shared" si="40"/>
        <v>0.2</v>
      </c>
      <c r="H113">
        <f t="shared" si="40"/>
        <v>0.2</v>
      </c>
      <c r="I113">
        <f t="shared" si="40"/>
        <v>0.2</v>
      </c>
      <c r="J113">
        <f t="shared" si="40"/>
        <v>0.2</v>
      </c>
      <c r="K113">
        <f t="shared" si="40"/>
        <v>0.2</v>
      </c>
      <c r="L113">
        <f t="shared" si="40"/>
        <v>0.2</v>
      </c>
      <c r="M113">
        <f t="shared" si="41"/>
        <v>0.2</v>
      </c>
    </row>
    <row r="114" spans="1:13" ht="15.75" thickBot="1">
      <c r="A114" s="10" t="s">
        <v>58</v>
      </c>
      <c r="B114" s="42">
        <v>18</v>
      </c>
      <c r="C114">
        <f t="shared" si="39"/>
        <v>0.18</v>
      </c>
      <c r="D114">
        <f t="shared" si="40"/>
        <v>0.18</v>
      </c>
      <c r="E114">
        <f t="shared" si="40"/>
        <v>0.18</v>
      </c>
      <c r="F114">
        <f t="shared" si="40"/>
        <v>0.18</v>
      </c>
      <c r="G114">
        <f t="shared" si="40"/>
        <v>0.18</v>
      </c>
      <c r="H114">
        <f t="shared" si="40"/>
        <v>0.18</v>
      </c>
      <c r="I114">
        <f t="shared" si="40"/>
        <v>0.18</v>
      </c>
      <c r="J114">
        <f t="shared" si="40"/>
        <v>0.18</v>
      </c>
      <c r="K114">
        <f t="shared" si="40"/>
        <v>0.18</v>
      </c>
      <c r="L114">
        <f t="shared" si="40"/>
        <v>0.18</v>
      </c>
      <c r="M114">
        <f t="shared" si="41"/>
        <v>0.18</v>
      </c>
    </row>
    <row r="115" spans="1:13" ht="15.75" thickBot="1">
      <c r="A115" s="10" t="s">
        <v>60</v>
      </c>
      <c r="B115" s="42">
        <v>12</v>
      </c>
      <c r="C115">
        <f t="shared" si="39"/>
        <v>0.12</v>
      </c>
      <c r="D115">
        <f t="shared" si="40"/>
        <v>0.12</v>
      </c>
      <c r="E115">
        <f t="shared" si="40"/>
        <v>0.12</v>
      </c>
      <c r="F115">
        <f t="shared" si="40"/>
        <v>0.12</v>
      </c>
      <c r="G115">
        <f t="shared" si="40"/>
        <v>0.12</v>
      </c>
      <c r="H115">
        <f t="shared" si="40"/>
        <v>0.12</v>
      </c>
      <c r="I115">
        <f t="shared" si="40"/>
        <v>0.12</v>
      </c>
      <c r="J115">
        <f t="shared" si="40"/>
        <v>0.12</v>
      </c>
      <c r="K115">
        <f t="shared" si="40"/>
        <v>0.12</v>
      </c>
      <c r="L115">
        <f t="shared" si="40"/>
        <v>0.12</v>
      </c>
      <c r="M115">
        <f t="shared" si="41"/>
        <v>0.12</v>
      </c>
    </row>
    <row r="116" spans="1:13" ht="15.75" thickBot="1">
      <c r="A116" s="8" t="s">
        <v>61</v>
      </c>
      <c r="B116" s="42">
        <v>25</v>
      </c>
      <c r="C116">
        <f t="shared" si="39"/>
        <v>0.25</v>
      </c>
      <c r="D116">
        <f t="shared" si="40"/>
        <v>0.25</v>
      </c>
      <c r="E116">
        <f t="shared" si="40"/>
        <v>0.25</v>
      </c>
      <c r="F116">
        <f t="shared" si="40"/>
        <v>0.25</v>
      </c>
      <c r="G116">
        <f t="shared" si="40"/>
        <v>0.25</v>
      </c>
      <c r="H116">
        <f t="shared" si="40"/>
        <v>0.25</v>
      </c>
      <c r="I116">
        <f t="shared" si="40"/>
        <v>0.25</v>
      </c>
      <c r="J116">
        <f t="shared" si="40"/>
        <v>0.25</v>
      </c>
      <c r="K116">
        <f t="shared" si="40"/>
        <v>0.25</v>
      </c>
      <c r="L116">
        <f t="shared" si="40"/>
        <v>0.25</v>
      </c>
      <c r="M116">
        <f t="shared" si="41"/>
        <v>0.25</v>
      </c>
    </row>
    <row r="117" spans="1:13" ht="15.75" thickBot="1">
      <c r="A117" s="8" t="s">
        <v>63</v>
      </c>
      <c r="B117" s="42">
        <v>25</v>
      </c>
      <c r="C117">
        <f t="shared" si="39"/>
        <v>0.25</v>
      </c>
      <c r="D117">
        <f t="shared" si="40"/>
        <v>0.25</v>
      </c>
      <c r="E117">
        <f t="shared" si="40"/>
        <v>0.25</v>
      </c>
      <c r="F117">
        <f t="shared" si="40"/>
        <v>0.25</v>
      </c>
      <c r="G117">
        <f t="shared" si="40"/>
        <v>0.25</v>
      </c>
      <c r="H117">
        <f t="shared" si="40"/>
        <v>0.25</v>
      </c>
      <c r="I117">
        <f t="shared" si="40"/>
        <v>0.25</v>
      </c>
      <c r="J117">
        <f t="shared" si="40"/>
        <v>0.25</v>
      </c>
      <c r="K117">
        <f t="shared" si="40"/>
        <v>0.25</v>
      </c>
      <c r="L117">
        <f t="shared" si="40"/>
        <v>0.25</v>
      </c>
      <c r="M117">
        <f t="shared" si="41"/>
        <v>0.25</v>
      </c>
    </row>
    <row r="118" spans="1:13" ht="15.75" thickBot="1">
      <c r="A118" s="8" t="str">
        <f>A69</f>
        <v>Мясо дикой утки</v>
      </c>
      <c r="B118" s="42">
        <v>25</v>
      </c>
      <c r="C118">
        <f t="shared" si="39"/>
        <v>0.25</v>
      </c>
      <c r="D118">
        <f t="shared" si="40"/>
        <v>0.25</v>
      </c>
      <c r="E118">
        <f t="shared" si="40"/>
        <v>0.25</v>
      </c>
      <c r="F118">
        <f t="shared" si="40"/>
        <v>0.25</v>
      </c>
      <c r="G118">
        <f t="shared" si="40"/>
        <v>0.25</v>
      </c>
      <c r="H118">
        <f t="shared" si="40"/>
        <v>0.25</v>
      </c>
      <c r="I118">
        <f t="shared" si="40"/>
        <v>0.25</v>
      </c>
      <c r="J118">
        <f t="shared" si="40"/>
        <v>0.25</v>
      </c>
      <c r="K118">
        <f t="shared" si="40"/>
        <v>0.25</v>
      </c>
      <c r="L118">
        <f t="shared" si="40"/>
        <v>0.25</v>
      </c>
      <c r="M118">
        <f t="shared" si="41"/>
        <v>0.25</v>
      </c>
    </row>
    <row r="119" spans="1:13" ht="15.75" thickBot="1">
      <c r="A119" s="8" t="str">
        <f>A70</f>
        <v>Говядина</v>
      </c>
      <c r="B119" s="42">
        <v>25</v>
      </c>
      <c r="C119">
        <f t="shared" si="39"/>
        <v>0.25</v>
      </c>
      <c r="D119">
        <f t="shared" si="40"/>
        <v>0.25</v>
      </c>
      <c r="E119">
        <f t="shared" si="40"/>
        <v>0.25</v>
      </c>
      <c r="F119">
        <f t="shared" si="40"/>
        <v>0.25</v>
      </c>
      <c r="G119">
        <f t="shared" si="40"/>
        <v>0.25</v>
      </c>
      <c r="H119">
        <f t="shared" si="40"/>
        <v>0.25</v>
      </c>
      <c r="I119">
        <f t="shared" si="40"/>
        <v>0.25</v>
      </c>
      <c r="J119">
        <f t="shared" si="40"/>
        <v>0.25</v>
      </c>
      <c r="K119">
        <f t="shared" si="40"/>
        <v>0.25</v>
      </c>
      <c r="L119">
        <f t="shared" si="40"/>
        <v>0.25</v>
      </c>
      <c r="M119">
        <f t="shared" si="41"/>
        <v>0.25</v>
      </c>
    </row>
    <row r="120" spans="1:13" ht="15.75" thickBot="1">
      <c r="A120" s="8" t="s">
        <v>64</v>
      </c>
      <c r="B120" s="42">
        <v>20</v>
      </c>
      <c r="C120">
        <f t="shared" si="39"/>
        <v>0.2</v>
      </c>
      <c r="D120">
        <f t="shared" si="40"/>
        <v>0.2</v>
      </c>
      <c r="E120">
        <f t="shared" si="40"/>
        <v>0.2</v>
      </c>
      <c r="F120">
        <f t="shared" si="40"/>
        <v>0.2</v>
      </c>
      <c r="G120">
        <f t="shared" si="40"/>
        <v>0.2</v>
      </c>
      <c r="H120">
        <f t="shared" si="40"/>
        <v>0.2</v>
      </c>
      <c r="I120">
        <f t="shared" si="40"/>
        <v>0.2</v>
      </c>
      <c r="J120">
        <f t="shared" si="40"/>
        <v>0.2</v>
      </c>
      <c r="K120">
        <f t="shared" si="40"/>
        <v>0.2</v>
      </c>
      <c r="L120">
        <f t="shared" si="40"/>
        <v>0.2</v>
      </c>
      <c r="M120">
        <f t="shared" si="41"/>
        <v>0.2</v>
      </c>
    </row>
    <row r="121" spans="1:13" ht="15.75" thickBot="1">
      <c r="A121" s="8" t="s">
        <v>65</v>
      </c>
      <c r="B121" s="42">
        <v>22</v>
      </c>
      <c r="C121">
        <f t="shared" si="39"/>
        <v>0.22</v>
      </c>
      <c r="D121">
        <f t="shared" si="40"/>
        <v>0.22</v>
      </c>
      <c r="E121">
        <f t="shared" si="40"/>
        <v>0.22</v>
      </c>
      <c r="F121">
        <f t="shared" si="40"/>
        <v>0.22</v>
      </c>
      <c r="G121">
        <f t="shared" si="40"/>
        <v>0.22</v>
      </c>
      <c r="H121">
        <f t="shared" si="40"/>
        <v>0.22</v>
      </c>
      <c r="I121">
        <f t="shared" si="40"/>
        <v>0.22</v>
      </c>
      <c r="J121">
        <f t="shared" si="40"/>
        <v>0.22</v>
      </c>
      <c r="K121">
        <f t="shared" si="40"/>
        <v>0.22</v>
      </c>
      <c r="L121">
        <f t="shared" si="40"/>
        <v>0.22</v>
      </c>
      <c r="M121">
        <f t="shared" si="41"/>
        <v>0.22</v>
      </c>
    </row>
    <row r="122" spans="1:13" ht="15.75" thickBot="1">
      <c r="A122" s="8" t="s">
        <v>66</v>
      </c>
      <c r="B122" s="42">
        <v>22</v>
      </c>
      <c r="C122">
        <f t="shared" si="39"/>
        <v>0.22</v>
      </c>
      <c r="D122">
        <f t="shared" si="40"/>
        <v>0.22</v>
      </c>
      <c r="E122">
        <f t="shared" si="40"/>
        <v>0.22</v>
      </c>
      <c r="F122">
        <f t="shared" si="40"/>
        <v>0.22</v>
      </c>
      <c r="G122">
        <f t="shared" si="40"/>
        <v>0.22</v>
      </c>
      <c r="H122">
        <f t="shared" si="40"/>
        <v>0.22</v>
      </c>
      <c r="I122">
        <f t="shared" si="40"/>
        <v>0.22</v>
      </c>
      <c r="J122">
        <f t="shared" si="40"/>
        <v>0.22</v>
      </c>
      <c r="K122">
        <f t="shared" si="40"/>
        <v>0.22</v>
      </c>
      <c r="L122">
        <f t="shared" si="40"/>
        <v>0.22</v>
      </c>
      <c r="M122">
        <f t="shared" si="41"/>
        <v>0.22</v>
      </c>
    </row>
    <row r="123" spans="1:13" ht="15.75" thickBot="1">
      <c r="A123" s="8" t="s">
        <v>67</v>
      </c>
      <c r="B123" s="42">
        <v>20</v>
      </c>
      <c r="C123">
        <f t="shared" si="39"/>
        <v>0.2</v>
      </c>
      <c r="D123">
        <f t="shared" si="40"/>
        <v>0.2</v>
      </c>
      <c r="E123">
        <f t="shared" si="40"/>
        <v>0.2</v>
      </c>
      <c r="F123">
        <f t="shared" si="40"/>
        <v>0.2</v>
      </c>
      <c r="G123">
        <f t="shared" si="40"/>
        <v>0.2</v>
      </c>
      <c r="H123">
        <f t="shared" si="40"/>
        <v>0.2</v>
      </c>
      <c r="I123">
        <f t="shared" si="40"/>
        <v>0.2</v>
      </c>
      <c r="J123">
        <f t="shared" si="40"/>
        <v>0.2</v>
      </c>
      <c r="K123">
        <f t="shared" si="40"/>
        <v>0.2</v>
      </c>
      <c r="L123">
        <f t="shared" si="40"/>
        <v>0.2</v>
      </c>
      <c r="M123">
        <f t="shared" si="41"/>
        <v>0.2</v>
      </c>
    </row>
    <row r="124" spans="1:13" ht="15.75" thickBot="1">
      <c r="A124" s="8" t="s">
        <v>68</v>
      </c>
      <c r="B124" s="42">
        <v>25</v>
      </c>
      <c r="C124">
        <f t="shared" si="39"/>
        <v>0.25</v>
      </c>
      <c r="D124">
        <f t="shared" si="40"/>
        <v>0.25</v>
      </c>
      <c r="E124">
        <f t="shared" si="40"/>
        <v>0.25</v>
      </c>
      <c r="F124">
        <f t="shared" si="40"/>
        <v>0.25</v>
      </c>
      <c r="G124">
        <f t="shared" si="40"/>
        <v>0.25</v>
      </c>
      <c r="H124">
        <f t="shared" si="40"/>
        <v>0.25</v>
      </c>
      <c r="I124">
        <f t="shared" si="40"/>
        <v>0.25</v>
      </c>
      <c r="J124">
        <f t="shared" si="40"/>
        <v>0.25</v>
      </c>
      <c r="K124">
        <f t="shared" si="40"/>
        <v>0.25</v>
      </c>
      <c r="L124">
        <f t="shared" si="40"/>
        <v>0.25</v>
      </c>
      <c r="M124">
        <f t="shared" si="41"/>
        <v>0.25</v>
      </c>
    </row>
    <row r="125" spans="1:13" ht="15.75" thickBot="1">
      <c r="A125" s="8" t="s">
        <v>62</v>
      </c>
      <c r="B125" s="42">
        <v>25</v>
      </c>
      <c r="C125">
        <f t="shared" si="39"/>
        <v>0.25</v>
      </c>
      <c r="D125">
        <f t="shared" si="40"/>
        <v>0.25</v>
      </c>
      <c r="E125">
        <f t="shared" si="40"/>
        <v>0.25</v>
      </c>
      <c r="F125">
        <f t="shared" si="40"/>
        <v>0.25</v>
      </c>
      <c r="G125">
        <f t="shared" si="40"/>
        <v>0.25</v>
      </c>
      <c r="H125">
        <f t="shared" si="40"/>
        <v>0.25</v>
      </c>
      <c r="I125">
        <f t="shared" si="40"/>
        <v>0.25</v>
      </c>
      <c r="J125">
        <f t="shared" si="40"/>
        <v>0.25</v>
      </c>
      <c r="K125">
        <f t="shared" si="40"/>
        <v>0.25</v>
      </c>
      <c r="L125">
        <f t="shared" si="40"/>
        <v>0.25</v>
      </c>
      <c r="M125">
        <f t="shared" si="41"/>
        <v>0.25</v>
      </c>
    </row>
    <row r="126" spans="1:13" ht="15.75" thickBot="1">
      <c r="A126" s="8" t="s">
        <v>69</v>
      </c>
      <c r="B126" s="42">
        <v>25</v>
      </c>
      <c r="C126">
        <f t="shared" si="39"/>
        <v>0.25</v>
      </c>
      <c r="D126">
        <f t="shared" si="40"/>
        <v>0.25</v>
      </c>
      <c r="E126">
        <f t="shared" si="40"/>
        <v>0.25</v>
      </c>
      <c r="F126">
        <f t="shared" si="40"/>
        <v>0.25</v>
      </c>
      <c r="G126">
        <f t="shared" si="40"/>
        <v>0.25</v>
      </c>
      <c r="H126">
        <f t="shared" si="40"/>
        <v>0.25</v>
      </c>
      <c r="I126">
        <f t="shared" si="40"/>
        <v>0.25</v>
      </c>
      <c r="J126">
        <f t="shared" si="40"/>
        <v>0.25</v>
      </c>
      <c r="K126">
        <f t="shared" si="40"/>
        <v>0.25</v>
      </c>
      <c r="L126">
        <f t="shared" si="40"/>
        <v>0.25</v>
      </c>
      <c r="M126">
        <f t="shared" si="41"/>
        <v>0.25</v>
      </c>
    </row>
    <row r="127" spans="1:13" ht="15.75" thickBot="1">
      <c r="A127" s="8" t="s">
        <v>70</v>
      </c>
      <c r="B127" s="42">
        <v>30</v>
      </c>
      <c r="C127">
        <f t="shared" si="39"/>
        <v>0.3</v>
      </c>
      <c r="D127">
        <f t="shared" si="40"/>
        <v>0.3</v>
      </c>
      <c r="E127">
        <f t="shared" si="40"/>
        <v>0.3</v>
      </c>
      <c r="F127">
        <f t="shared" si="40"/>
        <v>0.3</v>
      </c>
      <c r="G127">
        <f t="shared" si="40"/>
        <v>0.3</v>
      </c>
      <c r="H127">
        <f t="shared" si="40"/>
        <v>0.3</v>
      </c>
      <c r="I127">
        <f t="shared" si="40"/>
        <v>0.3</v>
      </c>
      <c r="J127">
        <f t="shared" si="40"/>
        <v>0.3</v>
      </c>
      <c r="K127">
        <f t="shared" si="40"/>
        <v>0.3</v>
      </c>
      <c r="L127">
        <f t="shared" si="40"/>
        <v>0.3</v>
      </c>
      <c r="M127">
        <f t="shared" si="41"/>
        <v>0.3</v>
      </c>
    </row>
    <row r="128" spans="1:13" ht="15.75" thickBot="1">
      <c r="A128" s="8" t="str">
        <f>A79</f>
        <v>Деликатесная рыбопродукция</v>
      </c>
      <c r="B128" s="42">
        <v>25</v>
      </c>
      <c r="C128">
        <f t="shared" si="39"/>
        <v>0.25</v>
      </c>
      <c r="D128">
        <f t="shared" si="40"/>
        <v>0.25</v>
      </c>
      <c r="E128">
        <f t="shared" si="40"/>
        <v>0.25</v>
      </c>
      <c r="F128">
        <f t="shared" si="40"/>
        <v>0.25</v>
      </c>
      <c r="G128">
        <f t="shared" si="40"/>
        <v>0.25</v>
      </c>
      <c r="H128">
        <f t="shared" si="40"/>
        <v>0.25</v>
      </c>
      <c r="I128">
        <f t="shared" si="40"/>
        <v>0.25</v>
      </c>
      <c r="J128">
        <f t="shared" si="40"/>
        <v>0.25</v>
      </c>
      <c r="K128">
        <f t="shared" si="40"/>
        <v>0.25</v>
      </c>
      <c r="L128">
        <f t="shared" si="40"/>
        <v>0.25</v>
      </c>
      <c r="M128">
        <f t="shared" si="41"/>
        <v>0.25</v>
      </c>
    </row>
    <row r="129" spans="1:13" ht="15.75" thickBot="1">
      <c r="A129" s="8" t="str">
        <f>A80</f>
        <v>Рыбий жир (осетровых и лососевых)</v>
      </c>
      <c r="B129" s="42">
        <v>25</v>
      </c>
      <c r="C129">
        <f t="shared" si="39"/>
        <v>0.25</v>
      </c>
      <c r="D129">
        <f t="shared" si="40"/>
        <v>0.25</v>
      </c>
      <c r="E129">
        <f t="shared" ref="E129:L142" si="42">D129</f>
        <v>0.25</v>
      </c>
      <c r="F129">
        <f t="shared" si="42"/>
        <v>0.25</v>
      </c>
      <c r="G129">
        <f t="shared" si="42"/>
        <v>0.25</v>
      </c>
      <c r="H129">
        <f t="shared" si="42"/>
        <v>0.25</v>
      </c>
      <c r="I129">
        <f t="shared" si="42"/>
        <v>0.25</v>
      </c>
      <c r="J129">
        <f t="shared" si="42"/>
        <v>0.25</v>
      </c>
      <c r="K129">
        <f t="shared" si="42"/>
        <v>0.25</v>
      </c>
      <c r="L129">
        <f t="shared" si="42"/>
        <v>0.25</v>
      </c>
      <c r="M129">
        <f t="shared" si="41"/>
        <v>0.25</v>
      </c>
    </row>
    <row r="130" spans="1:13" ht="15.75" thickBot="1">
      <c r="A130" s="8" t="str">
        <f>A81</f>
        <v>Рыбная мука осетровых и лососевых</v>
      </c>
      <c r="B130" s="42">
        <v>20</v>
      </c>
      <c r="C130">
        <f t="shared" si="39"/>
        <v>0.2</v>
      </c>
      <c r="D130">
        <f t="shared" si="40"/>
        <v>0.2</v>
      </c>
      <c r="E130">
        <f t="shared" si="42"/>
        <v>0.2</v>
      </c>
      <c r="F130">
        <f t="shared" si="42"/>
        <v>0.2</v>
      </c>
      <c r="G130">
        <f t="shared" si="42"/>
        <v>0.2</v>
      </c>
      <c r="H130">
        <f t="shared" si="42"/>
        <v>0.2</v>
      </c>
      <c r="I130">
        <f t="shared" si="42"/>
        <v>0.2</v>
      </c>
      <c r="J130">
        <f t="shared" si="42"/>
        <v>0.2</v>
      </c>
      <c r="K130">
        <f t="shared" si="42"/>
        <v>0.2</v>
      </c>
      <c r="L130">
        <f t="shared" si="42"/>
        <v>0.2</v>
      </c>
      <c r="M130">
        <f t="shared" si="41"/>
        <v>0.2</v>
      </c>
    </row>
    <row r="131" spans="1:13" ht="15.75" thickBot="1">
      <c r="A131" s="8" t="s">
        <v>59</v>
      </c>
      <c r="B131" s="42">
        <v>12</v>
      </c>
      <c r="C131">
        <f t="shared" si="39"/>
        <v>0.12</v>
      </c>
      <c r="D131">
        <f t="shared" si="40"/>
        <v>0.12</v>
      </c>
      <c r="E131">
        <f t="shared" si="42"/>
        <v>0.12</v>
      </c>
      <c r="F131">
        <f t="shared" si="42"/>
        <v>0.12</v>
      </c>
      <c r="G131">
        <f t="shared" si="42"/>
        <v>0.12</v>
      </c>
      <c r="H131">
        <f t="shared" si="42"/>
        <v>0.12</v>
      </c>
      <c r="I131">
        <f t="shared" si="42"/>
        <v>0.12</v>
      </c>
      <c r="J131">
        <f t="shared" si="42"/>
        <v>0.12</v>
      </c>
      <c r="K131">
        <f t="shared" si="42"/>
        <v>0.12</v>
      </c>
      <c r="L131">
        <f t="shared" si="42"/>
        <v>0.12</v>
      </c>
      <c r="M131">
        <f t="shared" si="41"/>
        <v>0.12</v>
      </c>
    </row>
    <row r="132" spans="1:13" ht="15.75" thickBot="1">
      <c r="A132" s="8" t="str">
        <f t="shared" ref="A132:A139" si="43">A83</f>
        <v>Белково-липидный концентрат</v>
      </c>
      <c r="B132" s="42">
        <v>10</v>
      </c>
      <c r="C132">
        <f t="shared" si="39"/>
        <v>0.1</v>
      </c>
      <c r="D132">
        <f t="shared" si="40"/>
        <v>0.1</v>
      </c>
      <c r="E132">
        <f t="shared" si="42"/>
        <v>0.1</v>
      </c>
      <c r="F132">
        <f t="shared" si="42"/>
        <v>0.1</v>
      </c>
      <c r="G132">
        <f t="shared" si="42"/>
        <v>0.1</v>
      </c>
      <c r="H132">
        <f t="shared" si="42"/>
        <v>0.1</v>
      </c>
      <c r="I132">
        <f t="shared" si="42"/>
        <v>0.1</v>
      </c>
      <c r="J132">
        <f t="shared" si="42"/>
        <v>0.1</v>
      </c>
      <c r="K132">
        <f t="shared" si="42"/>
        <v>0.1</v>
      </c>
      <c r="L132">
        <f t="shared" si="42"/>
        <v>0.1</v>
      </c>
      <c r="M132">
        <f t="shared" si="41"/>
        <v>0.1</v>
      </c>
    </row>
    <row r="133" spans="1:13" ht="15.75" thickBot="1">
      <c r="A133" s="8" t="str">
        <f t="shared" si="43"/>
        <v>Гаприн</v>
      </c>
      <c r="B133" s="42">
        <v>55</v>
      </c>
      <c r="C133">
        <f t="shared" si="39"/>
        <v>0.55000000000000004</v>
      </c>
      <c r="D133">
        <f t="shared" si="40"/>
        <v>0.55000000000000004</v>
      </c>
      <c r="E133">
        <f t="shared" si="42"/>
        <v>0.55000000000000004</v>
      </c>
      <c r="F133">
        <f t="shared" si="42"/>
        <v>0.55000000000000004</v>
      </c>
      <c r="G133">
        <f t="shared" si="42"/>
        <v>0.55000000000000004</v>
      </c>
      <c r="H133">
        <f t="shared" si="42"/>
        <v>0.55000000000000004</v>
      </c>
      <c r="I133">
        <f t="shared" si="42"/>
        <v>0.55000000000000004</v>
      </c>
      <c r="J133">
        <f t="shared" si="42"/>
        <v>0.55000000000000004</v>
      </c>
      <c r="K133">
        <f t="shared" si="42"/>
        <v>0.55000000000000004</v>
      </c>
      <c r="L133">
        <f t="shared" si="42"/>
        <v>0.55000000000000004</v>
      </c>
      <c r="M133">
        <f t="shared" si="41"/>
        <v>0.55000000000000004</v>
      </c>
    </row>
    <row r="134" spans="1:13" ht="15.75" thickBot="1">
      <c r="A134" s="8" t="str">
        <f t="shared" si="43"/>
        <v>Кормовые дрожжи и их производные</v>
      </c>
      <c r="B134" s="42">
        <v>30</v>
      </c>
      <c r="C134">
        <f t="shared" si="39"/>
        <v>0.3</v>
      </c>
      <c r="D134">
        <f t="shared" si="40"/>
        <v>0.3</v>
      </c>
      <c r="E134">
        <f t="shared" si="42"/>
        <v>0.3</v>
      </c>
      <c r="F134">
        <f t="shared" si="42"/>
        <v>0.3</v>
      </c>
      <c r="G134">
        <f t="shared" si="42"/>
        <v>0.3</v>
      </c>
      <c r="H134">
        <f t="shared" si="42"/>
        <v>0.3</v>
      </c>
      <c r="I134">
        <f t="shared" si="42"/>
        <v>0.3</v>
      </c>
      <c r="J134">
        <f t="shared" si="42"/>
        <v>0.3</v>
      </c>
      <c r="K134">
        <f t="shared" si="42"/>
        <v>0.3</v>
      </c>
      <c r="L134">
        <f t="shared" si="42"/>
        <v>0.3</v>
      </c>
      <c r="M134">
        <f t="shared" si="41"/>
        <v>0.3</v>
      </c>
    </row>
    <row r="135" spans="1:13" ht="15.75" thickBot="1">
      <c r="A135" s="8" t="str">
        <f t="shared" si="43"/>
        <v>Продукты глубокой переработки зерна</v>
      </c>
      <c r="B135" s="42">
        <v>45</v>
      </c>
      <c r="C135">
        <f t="shared" si="39"/>
        <v>0.45</v>
      </c>
      <c r="D135">
        <f t="shared" si="40"/>
        <v>0.45</v>
      </c>
      <c r="E135">
        <f t="shared" si="42"/>
        <v>0.45</v>
      </c>
      <c r="F135">
        <f t="shared" si="42"/>
        <v>0.45</v>
      </c>
      <c r="G135">
        <f t="shared" si="42"/>
        <v>0.45</v>
      </c>
      <c r="H135">
        <f t="shared" si="42"/>
        <v>0.45</v>
      </c>
      <c r="I135">
        <f t="shared" si="42"/>
        <v>0.45</v>
      </c>
      <c r="J135">
        <f t="shared" si="42"/>
        <v>0.45</v>
      </c>
      <c r="K135">
        <f t="shared" si="42"/>
        <v>0.45</v>
      </c>
      <c r="L135">
        <f t="shared" si="42"/>
        <v>0.45</v>
      </c>
      <c r="M135">
        <f t="shared" si="41"/>
        <v>0.45</v>
      </c>
    </row>
    <row r="136" spans="1:13" ht="15.75" thickBot="1">
      <c r="A136" s="8" t="str">
        <f t="shared" si="43"/>
        <v>Конопляное волокно</v>
      </c>
      <c r="B136" s="42">
        <v>45</v>
      </c>
      <c r="C136">
        <f t="shared" si="39"/>
        <v>0.45</v>
      </c>
      <c r="D136">
        <f t="shared" si="40"/>
        <v>0.45</v>
      </c>
      <c r="E136">
        <f t="shared" si="42"/>
        <v>0.45</v>
      </c>
      <c r="F136">
        <f t="shared" si="42"/>
        <v>0.45</v>
      </c>
      <c r="G136">
        <f t="shared" si="42"/>
        <v>0.45</v>
      </c>
      <c r="H136">
        <f t="shared" si="42"/>
        <v>0.45</v>
      </c>
      <c r="I136">
        <f t="shared" si="42"/>
        <v>0.45</v>
      </c>
      <c r="J136">
        <f t="shared" si="42"/>
        <v>0.45</v>
      </c>
      <c r="K136">
        <f t="shared" si="42"/>
        <v>0.45</v>
      </c>
      <c r="L136">
        <f t="shared" si="42"/>
        <v>0.45</v>
      </c>
      <c r="M136">
        <f t="shared" si="41"/>
        <v>0.45</v>
      </c>
    </row>
    <row r="137" spans="1:13" ht="15.75" thickBot="1">
      <c r="A137" s="8" t="str">
        <f t="shared" si="43"/>
        <v>Сырье из амаранта</v>
      </c>
      <c r="B137" s="42">
        <v>45</v>
      </c>
      <c r="C137">
        <f t="shared" si="39"/>
        <v>0.45</v>
      </c>
      <c r="D137">
        <f t="shared" si="40"/>
        <v>0.45</v>
      </c>
      <c r="E137">
        <f t="shared" si="42"/>
        <v>0.45</v>
      </c>
      <c r="F137">
        <f t="shared" si="42"/>
        <v>0.45</v>
      </c>
      <c r="G137">
        <f t="shared" si="42"/>
        <v>0.45</v>
      </c>
      <c r="H137">
        <f t="shared" si="42"/>
        <v>0.45</v>
      </c>
      <c r="I137">
        <f t="shared" si="42"/>
        <v>0.45</v>
      </c>
      <c r="J137">
        <f t="shared" si="42"/>
        <v>0.45</v>
      </c>
      <c r="K137">
        <f t="shared" si="42"/>
        <v>0.45</v>
      </c>
      <c r="L137">
        <f t="shared" si="42"/>
        <v>0.45</v>
      </c>
      <c r="M137">
        <f t="shared" si="41"/>
        <v>0.45</v>
      </c>
    </row>
    <row r="138" spans="1:13" ht="15.75" thickBot="1">
      <c r="A138" s="8" t="str">
        <f t="shared" si="43"/>
        <v>Выделанные шкуры КРС</v>
      </c>
      <c r="B138" s="42">
        <v>35</v>
      </c>
      <c r="C138">
        <f t="shared" si="39"/>
        <v>0.35</v>
      </c>
      <c r="D138">
        <f t="shared" si="40"/>
        <v>0.35</v>
      </c>
      <c r="E138">
        <f t="shared" si="42"/>
        <v>0.35</v>
      </c>
      <c r="F138">
        <f t="shared" si="42"/>
        <v>0.35</v>
      </c>
      <c r="G138">
        <f t="shared" si="42"/>
        <v>0.35</v>
      </c>
      <c r="H138">
        <f t="shared" si="42"/>
        <v>0.35</v>
      </c>
      <c r="I138">
        <f t="shared" si="42"/>
        <v>0.35</v>
      </c>
      <c r="J138">
        <f t="shared" si="42"/>
        <v>0.35</v>
      </c>
      <c r="K138">
        <f t="shared" si="42"/>
        <v>0.35</v>
      </c>
      <c r="L138">
        <f t="shared" si="42"/>
        <v>0.35</v>
      </c>
      <c r="M138">
        <f t="shared" si="41"/>
        <v>0.35</v>
      </c>
    </row>
    <row r="139" spans="1:13" ht="15.75" thickBot="1">
      <c r="A139" s="8" t="str">
        <f t="shared" si="43"/>
        <v>Дождевальные машины</v>
      </c>
      <c r="B139" s="42">
        <v>10</v>
      </c>
      <c r="C139">
        <f t="shared" si="39"/>
        <v>0.1</v>
      </c>
      <c r="D139">
        <f t="shared" si="40"/>
        <v>0.1</v>
      </c>
      <c r="E139">
        <f t="shared" si="42"/>
        <v>0.1</v>
      </c>
      <c r="F139">
        <f t="shared" si="42"/>
        <v>0.1</v>
      </c>
      <c r="G139">
        <f t="shared" si="42"/>
        <v>0.1</v>
      </c>
      <c r="H139">
        <f t="shared" si="42"/>
        <v>0.1</v>
      </c>
      <c r="I139">
        <f t="shared" si="42"/>
        <v>0.1</v>
      </c>
      <c r="J139">
        <f t="shared" si="42"/>
        <v>0.1</v>
      </c>
      <c r="K139">
        <f t="shared" si="42"/>
        <v>0.1</v>
      </c>
      <c r="L139">
        <f t="shared" si="42"/>
        <v>0.1</v>
      </c>
      <c r="M139">
        <f t="shared" si="41"/>
        <v>0.1</v>
      </c>
    </row>
    <row r="140" spans="1:13" ht="15.75" thickBot="1">
      <c r="A140" s="8" t="str">
        <f>A91</f>
        <v>Металлоконструкции</v>
      </c>
      <c r="B140" s="42">
        <v>10</v>
      </c>
      <c r="C140">
        <f t="shared" si="39"/>
        <v>0.1</v>
      </c>
      <c r="D140">
        <f t="shared" ref="D140" si="44">C140</f>
        <v>0.1</v>
      </c>
      <c r="E140">
        <f t="shared" si="42"/>
        <v>0.1</v>
      </c>
      <c r="F140">
        <f t="shared" si="42"/>
        <v>0.1</v>
      </c>
      <c r="G140">
        <f t="shared" si="42"/>
        <v>0.1</v>
      </c>
      <c r="H140">
        <f t="shared" si="42"/>
        <v>0.1</v>
      </c>
      <c r="I140">
        <f t="shared" si="42"/>
        <v>0.1</v>
      </c>
      <c r="J140">
        <f t="shared" si="42"/>
        <v>0.1</v>
      </c>
      <c r="K140">
        <f t="shared" si="42"/>
        <v>0.1</v>
      </c>
      <c r="L140">
        <f t="shared" si="42"/>
        <v>0.1</v>
      </c>
      <c r="M140">
        <f t="shared" si="41"/>
        <v>0.1</v>
      </c>
    </row>
    <row r="141" spans="1:13" ht="15.75" thickBot="1">
      <c r="A141" s="8" t="str">
        <f t="shared" ref="A141:A142" si="45">A92</f>
        <v>Ветроэнергетические машины</v>
      </c>
      <c r="B141" s="140">
        <v>60</v>
      </c>
      <c r="C141">
        <f t="shared" si="39"/>
        <v>0.6</v>
      </c>
      <c r="D141">
        <f t="shared" si="40"/>
        <v>0.6</v>
      </c>
      <c r="E141">
        <f t="shared" si="42"/>
        <v>0.6</v>
      </c>
      <c r="F141">
        <f t="shared" si="42"/>
        <v>0.6</v>
      </c>
      <c r="G141">
        <f t="shared" si="42"/>
        <v>0.6</v>
      </c>
      <c r="H141">
        <f t="shared" si="42"/>
        <v>0.6</v>
      </c>
      <c r="I141">
        <f t="shared" si="42"/>
        <v>0.6</v>
      </c>
      <c r="J141">
        <f t="shared" si="42"/>
        <v>0.6</v>
      </c>
      <c r="K141">
        <f t="shared" si="42"/>
        <v>0.6</v>
      </c>
      <c r="L141">
        <f t="shared" si="42"/>
        <v>0.6</v>
      </c>
      <c r="M141">
        <f t="shared" si="41"/>
        <v>0.6</v>
      </c>
    </row>
    <row r="142" spans="1:13" ht="15.75" thickBot="1">
      <c r="A142" s="8" t="str">
        <f t="shared" si="45"/>
        <v>Перевалка зерна</v>
      </c>
      <c r="B142" s="72">
        <v>60</v>
      </c>
      <c r="C142">
        <f t="shared" si="39"/>
        <v>0.6</v>
      </c>
      <c r="D142">
        <f>C142</f>
        <v>0.6</v>
      </c>
      <c r="E142">
        <f t="shared" si="42"/>
        <v>0.6</v>
      </c>
      <c r="F142">
        <f t="shared" si="42"/>
        <v>0.6</v>
      </c>
      <c r="G142">
        <f t="shared" si="42"/>
        <v>0.6</v>
      </c>
      <c r="H142">
        <f t="shared" si="42"/>
        <v>0.6</v>
      </c>
      <c r="I142">
        <f t="shared" si="42"/>
        <v>0.6</v>
      </c>
      <c r="J142">
        <f t="shared" si="42"/>
        <v>0.6</v>
      </c>
      <c r="K142">
        <f t="shared" si="42"/>
        <v>0.6</v>
      </c>
      <c r="L142">
        <f t="shared" si="42"/>
        <v>0.6</v>
      </c>
      <c r="M142">
        <f t="shared" si="41"/>
        <v>0.6</v>
      </c>
    </row>
    <row r="144" spans="1:13" ht="15.75" thickBot="1"/>
    <row r="145" spans="1:12" ht="15.75" thickBot="1">
      <c r="A145" s="47" t="s">
        <v>39</v>
      </c>
      <c r="B145" s="48" t="s">
        <v>75</v>
      </c>
      <c r="C145" s="48" t="s">
        <v>40</v>
      </c>
      <c r="D145" s="48" t="s">
        <v>41</v>
      </c>
      <c r="E145" s="48" t="s">
        <v>42</v>
      </c>
      <c r="F145" s="48" t="s">
        <v>43</v>
      </c>
      <c r="G145" s="48" t="s">
        <v>44</v>
      </c>
      <c r="H145" s="48" t="s">
        <v>45</v>
      </c>
      <c r="I145" s="48" t="s">
        <v>46</v>
      </c>
      <c r="J145" s="48" t="s">
        <v>47</v>
      </c>
      <c r="K145" s="65" t="s">
        <v>48</v>
      </c>
      <c r="L145" s="67" t="s">
        <v>49</v>
      </c>
    </row>
    <row r="146" spans="1:12" ht="15.75" thickBot="1">
      <c r="A146" s="8" t="s">
        <v>50</v>
      </c>
      <c r="B146" s="51">
        <f>Доходы!B145*Затраты!C101</f>
        <v>435.95357142857142</v>
      </c>
      <c r="C146" s="51">
        <f>Доходы!C145*Затраты!D101</f>
        <v>871.90714285714284</v>
      </c>
      <c r="D146" s="51">
        <f>Доходы!D145*Затраты!E101</f>
        <v>871.90714285714284</v>
      </c>
      <c r="E146" s="51">
        <f>Доходы!E145*Затраты!F101</f>
        <v>871.90714285714284</v>
      </c>
      <c r="F146" s="51">
        <f>Доходы!F145*Затраты!G101</f>
        <v>871.90714285714284</v>
      </c>
      <c r="G146" s="51">
        <f>Доходы!G145*Затраты!H101</f>
        <v>871.90714285714284</v>
      </c>
      <c r="H146" s="51">
        <f>Доходы!H145*Затраты!I101</f>
        <v>871.90714285714284</v>
      </c>
      <c r="I146" s="51">
        <f>Доходы!I145*Затраты!J101</f>
        <v>871.90714285714284</v>
      </c>
      <c r="J146" s="51">
        <f>Доходы!J145*Затраты!K101</f>
        <v>871.90714285714284</v>
      </c>
      <c r="K146" s="51">
        <f>Доходы!K145*Затраты!L101</f>
        <v>871.90714285714284</v>
      </c>
      <c r="L146" s="51">
        <f>Доходы!L145*Затраты!M101</f>
        <v>871.90714285714284</v>
      </c>
    </row>
    <row r="147" spans="1:12" ht="15.75" thickBot="1">
      <c r="A147" s="8" t="s">
        <v>51</v>
      </c>
      <c r="B147" s="51">
        <f>Доходы!B146*Затраты!C102</f>
        <v>27</v>
      </c>
      <c r="C147" s="51">
        <f>Доходы!C146*Затраты!D102</f>
        <v>54</v>
      </c>
      <c r="D147" s="51">
        <f>Доходы!D146*Затраты!E102</f>
        <v>54</v>
      </c>
      <c r="E147" s="51">
        <f>Доходы!E146*Затраты!F102</f>
        <v>54</v>
      </c>
      <c r="F147" s="51">
        <f>Доходы!F146*Затраты!G102</f>
        <v>54</v>
      </c>
      <c r="G147" s="51">
        <f>Доходы!G146*Затраты!H102</f>
        <v>54</v>
      </c>
      <c r="H147" s="51">
        <f>Доходы!H146*Затраты!I102</f>
        <v>54</v>
      </c>
      <c r="I147" s="51">
        <f>Доходы!I146*Затраты!J102</f>
        <v>54</v>
      </c>
      <c r="J147" s="51">
        <f>Доходы!J146*Затраты!K102</f>
        <v>54</v>
      </c>
      <c r="K147" s="51">
        <f>Доходы!K146*Затраты!L102</f>
        <v>54</v>
      </c>
      <c r="L147" s="51">
        <f>Доходы!L146*Затраты!M102</f>
        <v>54</v>
      </c>
    </row>
    <row r="148" spans="1:12" ht="15.75" thickBot="1">
      <c r="A148" s="8" t="s">
        <v>52</v>
      </c>
      <c r="B148" s="51">
        <f>Доходы!B147*Затраты!C103</f>
        <v>13000</v>
      </c>
      <c r="C148" s="51">
        <f>Доходы!C147*Затраты!D103</f>
        <v>26000</v>
      </c>
      <c r="D148" s="51">
        <f>Доходы!D147*Затраты!E103</f>
        <v>26000</v>
      </c>
      <c r="E148" s="51">
        <f>Доходы!E147*Затраты!F103</f>
        <v>26000</v>
      </c>
      <c r="F148" s="51">
        <f>Доходы!F147*Затраты!G103</f>
        <v>26000</v>
      </c>
      <c r="G148" s="51">
        <f>Доходы!G147*Затраты!H103</f>
        <v>26000</v>
      </c>
      <c r="H148" s="51">
        <f>Доходы!H147*Затраты!I103</f>
        <v>26000</v>
      </c>
      <c r="I148" s="51">
        <f>Доходы!I147*Затраты!J103</f>
        <v>26000</v>
      </c>
      <c r="J148" s="51">
        <f>Доходы!J147*Затраты!K103</f>
        <v>26000</v>
      </c>
      <c r="K148" s="51">
        <f>Доходы!K147*Затраты!L103</f>
        <v>26000</v>
      </c>
      <c r="L148" s="51">
        <f>Доходы!L147*Затраты!M103</f>
        <v>26000</v>
      </c>
    </row>
    <row r="149" spans="1:12" ht="15.75" thickBot="1">
      <c r="A149" s="8" t="s">
        <v>53</v>
      </c>
      <c r="B149" s="51">
        <f>Доходы!B148*Затраты!C104</f>
        <v>0</v>
      </c>
      <c r="C149" s="51">
        <f>Доходы!C148*Затраты!D104</f>
        <v>0</v>
      </c>
      <c r="D149" s="51">
        <f>Доходы!D148*Затраты!E104</f>
        <v>4285.7142857142853</v>
      </c>
      <c r="E149" s="51">
        <f>Доходы!E148*Затраты!F104</f>
        <v>4285.7142857142853</v>
      </c>
      <c r="F149" s="51">
        <f>Доходы!F148*Затраты!G104</f>
        <v>4285.7142857142853</v>
      </c>
      <c r="G149" s="51">
        <f>Доходы!G148*Затраты!H104</f>
        <v>4285.7142857142853</v>
      </c>
      <c r="H149" s="51">
        <f>Доходы!H148*Затраты!I104</f>
        <v>4285.7142857142853</v>
      </c>
      <c r="I149" s="51">
        <f>Доходы!I148*Затраты!J104</f>
        <v>4285.7142857142853</v>
      </c>
      <c r="J149" s="51">
        <f>Доходы!J148*Затраты!K104</f>
        <v>4285.7142857142853</v>
      </c>
      <c r="K149" s="51">
        <f>Доходы!K148*Затраты!L104</f>
        <v>4285.7142857142853</v>
      </c>
      <c r="L149" s="51">
        <f>Доходы!L148*Затраты!M104</f>
        <v>4285.7142857142853</v>
      </c>
    </row>
    <row r="150" spans="1:12" ht="15.75" thickBot="1">
      <c r="A150" s="8" t="s">
        <v>54</v>
      </c>
      <c r="B150" s="51">
        <f>Доходы!B149*Затраты!C105</f>
        <v>0</v>
      </c>
      <c r="C150" s="51">
        <f>Доходы!C149*Затраты!D105</f>
        <v>47142.857142857138</v>
      </c>
      <c r="D150" s="51">
        <f>Доходы!D149*Затраты!E105</f>
        <v>188571.42857142855</v>
      </c>
      <c r="E150" s="51">
        <f>Доходы!E149*Затраты!F105</f>
        <v>188571.42857142855</v>
      </c>
      <c r="F150" s="51">
        <f>Доходы!F149*Затраты!G105</f>
        <v>188571.42857142855</v>
      </c>
      <c r="G150" s="51">
        <f>Доходы!G149*Затраты!H105</f>
        <v>188571.42857142855</v>
      </c>
      <c r="H150" s="51">
        <f>Доходы!H149*Затраты!I105</f>
        <v>188571.42857142855</v>
      </c>
      <c r="I150" s="51">
        <f>Доходы!I149*Затраты!J105</f>
        <v>188571.42857142855</v>
      </c>
      <c r="J150" s="51">
        <f>Доходы!J149*Затраты!K105</f>
        <v>188571.42857142855</v>
      </c>
      <c r="K150" s="51">
        <f>Доходы!K149*Затраты!L105</f>
        <v>188571.42857142855</v>
      </c>
      <c r="L150" s="51">
        <f>Доходы!L149*Затраты!M105</f>
        <v>188571.42857142855</v>
      </c>
    </row>
    <row r="151" spans="1:12" ht="15.75" thickBot="1">
      <c r="A151" s="8" t="str">
        <f>A106</f>
        <v>Витаминно-травяная мука</v>
      </c>
      <c r="B151" s="51">
        <f>Доходы!B150*Затраты!C106</f>
        <v>112011.42857142858</v>
      </c>
      <c r="C151" s="51">
        <f>Доходы!C150*Затраты!D106</f>
        <v>224022.85714285716</v>
      </c>
      <c r="D151" s="51">
        <f>Доходы!D150*Затраты!E106</f>
        <v>224022.85714285716</v>
      </c>
      <c r="E151" s="51">
        <f>Доходы!E150*Затраты!F106</f>
        <v>224022.85714285716</v>
      </c>
      <c r="F151" s="51">
        <f>Доходы!F150*Затраты!G106</f>
        <v>224022.85714285716</v>
      </c>
      <c r="G151" s="51">
        <f>Доходы!G150*Затраты!H106</f>
        <v>224022.85714285716</v>
      </c>
      <c r="H151" s="51">
        <f>Доходы!H150*Затраты!I106</f>
        <v>224022.85714285716</v>
      </c>
      <c r="I151" s="51">
        <f>Доходы!I150*Затраты!J106</f>
        <v>224022.85714285716</v>
      </c>
      <c r="J151" s="51">
        <f>Доходы!J150*Затраты!K106</f>
        <v>224022.85714285716</v>
      </c>
      <c r="K151" s="51">
        <f>Доходы!K150*Затраты!L106</f>
        <v>224022.85714285716</v>
      </c>
      <c r="L151" s="51">
        <f>Доходы!L150*Затраты!M106</f>
        <v>224022.85714285716</v>
      </c>
    </row>
    <row r="152" spans="1:12" ht="15.75" thickBot="1">
      <c r="A152" s="8" t="str">
        <f>A107</f>
        <v>Активированная питьевая вода (бутилирован.)</v>
      </c>
      <c r="B152" s="51">
        <f>Доходы!B151*Затраты!C107</f>
        <v>0</v>
      </c>
      <c r="C152" s="51">
        <f>Доходы!C151*Затраты!D107</f>
        <v>2850</v>
      </c>
      <c r="D152" s="51">
        <f>Доходы!D151*Затраты!E107</f>
        <v>5700</v>
      </c>
      <c r="E152" s="51">
        <f>Доходы!E151*Затраты!F107</f>
        <v>5700</v>
      </c>
      <c r="F152" s="51">
        <f>Доходы!F151*Затраты!G107</f>
        <v>5700</v>
      </c>
      <c r="G152" s="51">
        <f>Доходы!G151*Затраты!H107</f>
        <v>5700</v>
      </c>
      <c r="H152" s="51">
        <f>Доходы!H151*Затраты!I107</f>
        <v>5700</v>
      </c>
      <c r="I152" s="51">
        <f>Доходы!I151*Затраты!J107</f>
        <v>5700</v>
      </c>
      <c r="J152" s="51">
        <f>Доходы!J151*Затраты!K107</f>
        <v>5700</v>
      </c>
      <c r="K152" s="51">
        <f>Доходы!K151*Затраты!L107</f>
        <v>5700</v>
      </c>
      <c r="L152" s="51">
        <f>Доходы!L151*Затраты!M107</f>
        <v>5700</v>
      </c>
    </row>
    <row r="153" spans="1:12" ht="15.75" thickBot="1">
      <c r="A153" s="8" t="str">
        <f t="shared" ref="A153:A154" si="46">A108</f>
        <v>Спирулина</v>
      </c>
      <c r="B153" s="51">
        <f>Доходы!B152*Затраты!C108</f>
        <v>412.50000000000006</v>
      </c>
      <c r="C153" s="51">
        <f>Доходы!C152*Затраты!D108</f>
        <v>825.00000000000011</v>
      </c>
      <c r="D153" s="51">
        <f>Доходы!D152*Затраты!E108</f>
        <v>1155</v>
      </c>
      <c r="E153" s="51">
        <f>Доходы!E152*Затраты!F108</f>
        <v>1155</v>
      </c>
      <c r="F153" s="51">
        <f>Доходы!F152*Затраты!G108</f>
        <v>1155</v>
      </c>
      <c r="G153" s="51">
        <f>Доходы!G152*Затраты!H108</f>
        <v>1155</v>
      </c>
      <c r="H153" s="51">
        <f>Доходы!H152*Затраты!I108</f>
        <v>1155</v>
      </c>
      <c r="I153" s="51">
        <f>Доходы!I152*Затраты!J108</f>
        <v>1155</v>
      </c>
      <c r="J153" s="51">
        <f>Доходы!J152*Затраты!K108</f>
        <v>1155</v>
      </c>
      <c r="K153" s="51">
        <f>Доходы!K152*Затраты!L108</f>
        <v>1155</v>
      </c>
      <c r="L153" s="51">
        <f>Доходы!L152*Затраты!M108</f>
        <v>1155</v>
      </c>
    </row>
    <row r="154" spans="1:12" ht="15.75" thickBot="1">
      <c r="A154" s="8" t="str">
        <f t="shared" si="46"/>
        <v>Хлорелла</v>
      </c>
      <c r="B154" s="51">
        <f>Доходы!B153*Затраты!C109</f>
        <v>412.50000000000006</v>
      </c>
      <c r="C154" s="51">
        <f>Доходы!C153*Затраты!D109</f>
        <v>825.00000000000011</v>
      </c>
      <c r="D154" s="51">
        <f>Доходы!D153*Затраты!E109</f>
        <v>1155</v>
      </c>
      <c r="E154" s="51">
        <f>Доходы!E153*Затраты!F109</f>
        <v>1155</v>
      </c>
      <c r="F154" s="51">
        <f>Доходы!F153*Затраты!G109</f>
        <v>1155</v>
      </c>
      <c r="G154" s="51">
        <f>Доходы!G153*Затраты!H109</f>
        <v>1155</v>
      </c>
      <c r="H154" s="51">
        <f>Доходы!H153*Затраты!I109</f>
        <v>1155</v>
      </c>
      <c r="I154" s="51">
        <f>Доходы!I153*Затраты!J109</f>
        <v>1155</v>
      </c>
      <c r="J154" s="51">
        <f>Доходы!J153*Затраты!K109</f>
        <v>1155</v>
      </c>
      <c r="K154" s="51">
        <f>Доходы!K153*Затраты!L109</f>
        <v>1155</v>
      </c>
      <c r="L154" s="51">
        <f>Доходы!L153*Затраты!M109</f>
        <v>1155</v>
      </c>
    </row>
    <row r="155" spans="1:12" ht="15.75" thickBot="1">
      <c r="A155" s="8" t="str">
        <f>A110</f>
        <v>Аквапоника</v>
      </c>
      <c r="B155" s="51">
        <f>Доходы!B154*Затраты!C110</f>
        <v>1.6</v>
      </c>
      <c r="C155" s="51">
        <f>Доходы!C154*Затраты!D110</f>
        <v>4</v>
      </c>
      <c r="D155" s="51">
        <f>Доходы!D154*Затраты!E110</f>
        <v>4</v>
      </c>
      <c r="E155" s="51">
        <f>Доходы!E154*Затраты!F110</f>
        <v>4</v>
      </c>
      <c r="F155" s="51">
        <f>Доходы!F154*Затраты!G110</f>
        <v>4</v>
      </c>
      <c r="G155" s="51">
        <f>Доходы!G154*Затраты!H110</f>
        <v>4</v>
      </c>
      <c r="H155" s="51">
        <f>Доходы!H154*Затраты!I110</f>
        <v>4</v>
      </c>
      <c r="I155" s="51">
        <f>Доходы!I154*Затраты!J110</f>
        <v>4</v>
      </c>
      <c r="J155" s="51">
        <f>Доходы!J154*Затраты!K110</f>
        <v>4</v>
      </c>
      <c r="K155" s="51">
        <f>Доходы!K154*Затраты!L110</f>
        <v>4</v>
      </c>
      <c r="L155" s="51">
        <f>Доходы!L154*Затраты!M110</f>
        <v>4</v>
      </c>
    </row>
    <row r="156" spans="1:12" ht="15.75" thickBot="1">
      <c r="A156" s="8" t="s">
        <v>55</v>
      </c>
      <c r="B156" s="51">
        <f>Доходы!B155*Затраты!C111</f>
        <v>0</v>
      </c>
      <c r="C156" s="51">
        <f>Доходы!C155*Затраты!D111</f>
        <v>0</v>
      </c>
      <c r="D156" s="51">
        <f>Доходы!D155*Затраты!E111</f>
        <v>5245.7142857142853</v>
      </c>
      <c r="E156" s="51">
        <f>Доходы!E155*Затраты!F111</f>
        <v>5245.7142857142853</v>
      </c>
      <c r="F156" s="51">
        <f>Доходы!F155*Затраты!G111</f>
        <v>5245.7142857142853</v>
      </c>
      <c r="G156" s="51">
        <f>Доходы!G155*Затраты!H111</f>
        <v>5245.7142857142853</v>
      </c>
      <c r="H156" s="51">
        <f>Доходы!H155*Затраты!I111</f>
        <v>5245.7142857142853</v>
      </c>
      <c r="I156" s="51">
        <f>Доходы!I155*Затраты!J111</f>
        <v>5245.7142857142853</v>
      </c>
      <c r="J156" s="51">
        <f>Доходы!J155*Затраты!K111</f>
        <v>5245.7142857142853</v>
      </c>
      <c r="K156" s="51">
        <f>Доходы!K155*Затраты!L111</f>
        <v>5245.7142857142853</v>
      </c>
      <c r="L156" s="51">
        <f>Доходы!L155*Затраты!M111</f>
        <v>5245.7142857142853</v>
      </c>
    </row>
    <row r="157" spans="1:12" ht="15.75" thickBot="1">
      <c r="A157" s="8" t="s">
        <v>56</v>
      </c>
      <c r="B157" s="51">
        <f>Доходы!B156*Затраты!C112</f>
        <v>0</v>
      </c>
      <c r="C157" s="51">
        <f>Доходы!C156*Затраты!D112</f>
        <v>0</v>
      </c>
      <c r="D157" s="51">
        <f>Доходы!D156*Затраты!E112</f>
        <v>1474.2857142857142</v>
      </c>
      <c r="E157" s="51">
        <f>Доходы!E156*Затраты!F112</f>
        <v>1474.2857142857142</v>
      </c>
      <c r="F157" s="51">
        <f>Доходы!F156*Затраты!G112</f>
        <v>1474.2857142857142</v>
      </c>
      <c r="G157" s="51">
        <f>Доходы!G156*Затраты!H112</f>
        <v>1474.2857142857142</v>
      </c>
      <c r="H157" s="51">
        <f>Доходы!H156*Затраты!I112</f>
        <v>1474.2857142857142</v>
      </c>
      <c r="I157" s="51">
        <f>Доходы!I156*Затраты!J112</f>
        <v>1474.2857142857142</v>
      </c>
      <c r="J157" s="51">
        <f>Доходы!J156*Затраты!K112</f>
        <v>1474.2857142857142</v>
      </c>
      <c r="K157" s="51">
        <f>Доходы!K156*Затраты!L112</f>
        <v>1474.2857142857142</v>
      </c>
      <c r="L157" s="51">
        <f>Доходы!L156*Затраты!M112</f>
        <v>1474.2857142857142</v>
      </c>
    </row>
    <row r="158" spans="1:12" ht="15.75" thickBot="1">
      <c r="A158" s="8" t="s">
        <v>57</v>
      </c>
      <c r="B158" s="51">
        <f>Доходы!B157*Затраты!C113</f>
        <v>0</v>
      </c>
      <c r="C158" s="51">
        <f>Доходы!C157*Затраты!D113</f>
        <v>0</v>
      </c>
      <c r="D158" s="51">
        <f>Доходы!D157*Затраты!E113</f>
        <v>2040</v>
      </c>
      <c r="E158" s="51">
        <f>Доходы!E157*Затраты!F113</f>
        <v>2040</v>
      </c>
      <c r="F158" s="51">
        <f>Доходы!F157*Затраты!G113</f>
        <v>2040</v>
      </c>
      <c r="G158" s="51">
        <f>Доходы!G157*Затраты!H113</f>
        <v>2040</v>
      </c>
      <c r="H158" s="51">
        <f>Доходы!H157*Затраты!I113</f>
        <v>2040</v>
      </c>
      <c r="I158" s="51">
        <f>Доходы!I157*Затраты!J113</f>
        <v>2040</v>
      </c>
      <c r="J158" s="51">
        <f>Доходы!J157*Затраты!K113</f>
        <v>2040</v>
      </c>
      <c r="K158" s="51">
        <f>Доходы!K157*Затраты!L113</f>
        <v>2040</v>
      </c>
      <c r="L158" s="51">
        <f>Доходы!L157*Затраты!M113</f>
        <v>2040</v>
      </c>
    </row>
    <row r="159" spans="1:12" ht="15.75" thickBot="1">
      <c r="A159" s="10" t="s">
        <v>58</v>
      </c>
      <c r="B159" s="51">
        <f>Доходы!B158*Затраты!C114</f>
        <v>0</v>
      </c>
      <c r="C159" s="51">
        <f>Доходы!C158*Затраты!D114</f>
        <v>0</v>
      </c>
      <c r="D159" s="51">
        <f>Доходы!D158*Затраты!E114</f>
        <v>4392</v>
      </c>
      <c r="E159" s="51">
        <f>Доходы!E158*Затраты!F114</f>
        <v>4392</v>
      </c>
      <c r="F159" s="51">
        <f>Доходы!F158*Затраты!G114</f>
        <v>4392</v>
      </c>
      <c r="G159" s="51">
        <f>Доходы!G158*Затраты!H114</f>
        <v>4392</v>
      </c>
      <c r="H159" s="51">
        <f>Доходы!H158*Затраты!I114</f>
        <v>4392</v>
      </c>
      <c r="I159" s="51">
        <f>Доходы!I158*Затраты!J114</f>
        <v>4392</v>
      </c>
      <c r="J159" s="51">
        <f>Доходы!J158*Затраты!K114</f>
        <v>4392</v>
      </c>
      <c r="K159" s="51">
        <f>Доходы!K158*Затраты!L114</f>
        <v>4392</v>
      </c>
      <c r="L159" s="51">
        <f>Доходы!L158*Затраты!M114</f>
        <v>4392</v>
      </c>
    </row>
    <row r="160" spans="1:12" ht="15.75" thickBot="1">
      <c r="A160" s="10" t="s">
        <v>60</v>
      </c>
      <c r="B160" s="51">
        <f>Доходы!B159*Затраты!C115</f>
        <v>0</v>
      </c>
      <c r="C160" s="51">
        <f>Доходы!C159*Затраты!D115</f>
        <v>565.71428571428567</v>
      </c>
      <c r="D160" s="51">
        <f>Доходы!D159*Затраты!E115</f>
        <v>905.14285714285711</v>
      </c>
      <c r="E160" s="51">
        <f>Доходы!E159*Затраты!F115</f>
        <v>905.14285714285711</v>
      </c>
      <c r="F160" s="51">
        <f>Доходы!F159*Затраты!G115</f>
        <v>905.14285714285711</v>
      </c>
      <c r="G160" s="51">
        <f>Доходы!G159*Затраты!H115</f>
        <v>905.14285714285711</v>
      </c>
      <c r="H160" s="51">
        <f>Доходы!H159*Затраты!I115</f>
        <v>905.14285714285711</v>
      </c>
      <c r="I160" s="51">
        <f>Доходы!I159*Затраты!J115</f>
        <v>905.14285714285711</v>
      </c>
      <c r="J160" s="51">
        <f>Доходы!J159*Затраты!K115</f>
        <v>905.14285714285711</v>
      </c>
      <c r="K160" s="51">
        <f>Доходы!K159*Затраты!L115</f>
        <v>905.14285714285711</v>
      </c>
      <c r="L160" s="51">
        <f>Доходы!L159*Затраты!M115</f>
        <v>905.14285714285711</v>
      </c>
    </row>
    <row r="161" spans="1:12" ht="15.75" thickBot="1">
      <c r="A161" s="8" t="s">
        <v>61</v>
      </c>
      <c r="B161" s="51">
        <f>Доходы!B160*Затраты!C116</f>
        <v>0</v>
      </c>
      <c r="C161" s="51">
        <f>Доходы!C160*Затраты!D116</f>
        <v>535.71428571428567</v>
      </c>
      <c r="D161" s="51">
        <f>Доходы!D160*Затраты!E116</f>
        <v>1500</v>
      </c>
      <c r="E161" s="51">
        <f>Доходы!E160*Затраты!F116</f>
        <v>1500</v>
      </c>
      <c r="F161" s="51">
        <f>Доходы!F160*Затраты!G116</f>
        <v>1500</v>
      </c>
      <c r="G161" s="51">
        <f>Доходы!G160*Затраты!H116</f>
        <v>1500</v>
      </c>
      <c r="H161" s="51">
        <f>Доходы!H160*Затраты!I116</f>
        <v>1500</v>
      </c>
      <c r="I161" s="51">
        <f>Доходы!I160*Затраты!J116</f>
        <v>1500</v>
      </c>
      <c r="J161" s="51">
        <f>Доходы!J160*Затраты!K116</f>
        <v>1500</v>
      </c>
      <c r="K161" s="51">
        <f>Доходы!K160*Затраты!L116</f>
        <v>1500</v>
      </c>
      <c r="L161" s="51">
        <f>Доходы!L160*Затраты!M116</f>
        <v>1500</v>
      </c>
    </row>
    <row r="162" spans="1:12" ht="15.75" thickBot="1">
      <c r="A162" s="8" t="s">
        <v>63</v>
      </c>
      <c r="B162" s="51">
        <f>Доходы!B161*Затраты!C117</f>
        <v>642.85714285714289</v>
      </c>
      <c r="C162" s="51">
        <f>Доходы!C161*Затраты!D117</f>
        <v>3214.2857142857142</v>
      </c>
      <c r="D162" s="51">
        <f>Доходы!D161*Затраты!E117</f>
        <v>3214.2857142857142</v>
      </c>
      <c r="E162" s="51">
        <f>Доходы!E161*Затраты!F117</f>
        <v>3214.2857142857142</v>
      </c>
      <c r="F162" s="51">
        <f>Доходы!F161*Затраты!G117</f>
        <v>3214.2857142857142</v>
      </c>
      <c r="G162" s="51">
        <f>Доходы!G161*Затраты!H117</f>
        <v>3214.2857142857142</v>
      </c>
      <c r="H162" s="51">
        <f>Доходы!H161*Затраты!I117</f>
        <v>3214.2857142857142</v>
      </c>
      <c r="I162" s="51">
        <f>Доходы!I161*Затраты!J117</f>
        <v>3214.2857142857142</v>
      </c>
      <c r="J162" s="51">
        <f>Доходы!J161*Затраты!K117</f>
        <v>3214.2857142857142</v>
      </c>
      <c r="K162" s="51">
        <f>Доходы!K161*Затраты!L117</f>
        <v>3214.2857142857142</v>
      </c>
      <c r="L162" s="51">
        <f>Доходы!L161*Затраты!M117</f>
        <v>3214.2857142857142</v>
      </c>
    </row>
    <row r="163" spans="1:12" ht="15.75" thickBot="1">
      <c r="A163" s="8" t="str">
        <f>A118</f>
        <v>Мясо дикой утки</v>
      </c>
      <c r="B163" s="51">
        <f>Доходы!B162*Затраты!C118</f>
        <v>279</v>
      </c>
      <c r="C163" s="51">
        <f>Доходы!C162*Затраты!D118</f>
        <v>1395</v>
      </c>
      <c r="D163" s="51">
        <f>Доходы!D162*Затраты!E118</f>
        <v>1395</v>
      </c>
      <c r="E163" s="51">
        <f>Доходы!E162*Затраты!F118</f>
        <v>1395</v>
      </c>
      <c r="F163" s="51">
        <f>Доходы!F162*Затраты!G118</f>
        <v>1395</v>
      </c>
      <c r="G163" s="51">
        <f>Доходы!G162*Затраты!H118</f>
        <v>1395</v>
      </c>
      <c r="H163" s="51">
        <f>Доходы!H162*Затраты!I118</f>
        <v>1395</v>
      </c>
      <c r="I163" s="51">
        <f>Доходы!I162*Затраты!J118</f>
        <v>1395</v>
      </c>
      <c r="J163" s="51">
        <f>Доходы!J162*Затраты!K118</f>
        <v>1395</v>
      </c>
      <c r="K163" s="51">
        <f>Доходы!K162*Затраты!L118</f>
        <v>1395</v>
      </c>
      <c r="L163" s="51">
        <f>Доходы!L162*Затраты!M118</f>
        <v>1395</v>
      </c>
    </row>
    <row r="164" spans="1:12" ht="15.75" thickBot="1">
      <c r="A164" s="8" t="str">
        <f>A119</f>
        <v>Говядина</v>
      </c>
      <c r="B164" s="51">
        <f>Доходы!B163*Затраты!C119</f>
        <v>571.42857142857144</v>
      </c>
      <c r="C164" s="51">
        <f>Доходы!C163*Затраты!D119</f>
        <v>3200</v>
      </c>
      <c r="D164" s="51">
        <f>Доходы!D163*Затраты!E119</f>
        <v>3200</v>
      </c>
      <c r="E164" s="51">
        <f>Доходы!E163*Затраты!F119</f>
        <v>3200</v>
      </c>
      <c r="F164" s="51">
        <f>Доходы!F163*Затраты!G119</f>
        <v>3200</v>
      </c>
      <c r="G164" s="51">
        <f>Доходы!G163*Затраты!H119</f>
        <v>3200</v>
      </c>
      <c r="H164" s="51">
        <f>Доходы!H163*Затраты!I119</f>
        <v>3200</v>
      </c>
      <c r="I164" s="51">
        <f>Доходы!I163*Затраты!J119</f>
        <v>3200</v>
      </c>
      <c r="J164" s="51">
        <f>Доходы!J163*Затраты!K119</f>
        <v>3200</v>
      </c>
      <c r="K164" s="51">
        <f>Доходы!K163*Затраты!L119</f>
        <v>3200</v>
      </c>
      <c r="L164" s="51">
        <f>Доходы!L163*Затраты!M119</f>
        <v>3200</v>
      </c>
    </row>
    <row r="165" spans="1:12" ht="15.75" thickBot="1">
      <c r="A165" s="8" t="s">
        <v>64</v>
      </c>
      <c r="B165" s="51">
        <f>Доходы!B164*Затраты!C120</f>
        <v>245.71428571428575</v>
      </c>
      <c r="C165" s="51">
        <f>Доходы!C164*Затраты!D120</f>
        <v>1228.5714285714287</v>
      </c>
      <c r="D165" s="51">
        <f>Доходы!D164*Затраты!E120</f>
        <v>1228.5714285714287</v>
      </c>
      <c r="E165" s="51">
        <f>Доходы!E164*Затраты!F120</f>
        <v>1228.5714285714287</v>
      </c>
      <c r="F165" s="51">
        <f>Доходы!F164*Затраты!G120</f>
        <v>1228.5714285714287</v>
      </c>
      <c r="G165" s="51">
        <f>Доходы!G164*Затраты!H120</f>
        <v>1228.5714285714287</v>
      </c>
      <c r="H165" s="51">
        <f>Доходы!H164*Затраты!I120</f>
        <v>1228.5714285714287</v>
      </c>
      <c r="I165" s="51">
        <f>Доходы!I164*Затраты!J120</f>
        <v>1228.5714285714287</v>
      </c>
      <c r="J165" s="51">
        <f>Доходы!J164*Затраты!K120</f>
        <v>1228.5714285714287</v>
      </c>
      <c r="K165" s="51">
        <f>Доходы!K164*Затраты!L120</f>
        <v>1228.5714285714287</v>
      </c>
      <c r="L165" s="51">
        <f>Доходы!L164*Затраты!M120</f>
        <v>1228.5714285714287</v>
      </c>
    </row>
    <row r="166" spans="1:12" ht="15.75" thickBot="1">
      <c r="A166" s="8" t="s">
        <v>65</v>
      </c>
      <c r="B166" s="51">
        <f>Доходы!B165*Затраты!C121</f>
        <v>0</v>
      </c>
      <c r="C166" s="51">
        <f>Доходы!C165*Затраты!D121</f>
        <v>421.94742857142853</v>
      </c>
      <c r="D166" s="51">
        <f>Доходы!D165*Затраты!E121</f>
        <v>1406.4914285714285</v>
      </c>
      <c r="E166" s="51">
        <f>Доходы!E165*Затраты!F121</f>
        <v>1406.4914285714285</v>
      </c>
      <c r="F166" s="51">
        <f>Доходы!F165*Затраты!G121</f>
        <v>1406.4914285714285</v>
      </c>
      <c r="G166" s="51">
        <f>Доходы!G165*Затраты!H121</f>
        <v>1406.4914285714285</v>
      </c>
      <c r="H166" s="51">
        <f>Доходы!H165*Затраты!I121</f>
        <v>1406.4914285714285</v>
      </c>
      <c r="I166" s="51">
        <f>Доходы!I165*Затраты!J121</f>
        <v>1406.4914285714285</v>
      </c>
      <c r="J166" s="51">
        <f>Доходы!J165*Затраты!K121</f>
        <v>1406.4914285714285</v>
      </c>
      <c r="K166" s="51">
        <f>Доходы!K165*Затраты!L121</f>
        <v>1406.4914285714285</v>
      </c>
      <c r="L166" s="51">
        <f>Доходы!L165*Затраты!M121</f>
        <v>1406.4914285714285</v>
      </c>
    </row>
    <row r="167" spans="1:12" ht="15.75" thickBot="1">
      <c r="A167" s="8" t="s">
        <v>66</v>
      </c>
      <c r="B167" s="51">
        <f>Доходы!B166*Затраты!C122</f>
        <v>0</v>
      </c>
      <c r="C167" s="51">
        <f>Доходы!C166*Затраты!D122</f>
        <v>421.94742857142853</v>
      </c>
      <c r="D167" s="51">
        <f>Доходы!D166*Затраты!E122</f>
        <v>1406.4914285714285</v>
      </c>
      <c r="E167" s="51">
        <f>Доходы!E166*Затраты!F122</f>
        <v>1406.4914285714285</v>
      </c>
      <c r="F167" s="51">
        <f>Доходы!F166*Затраты!G122</f>
        <v>1406.4914285714285</v>
      </c>
      <c r="G167" s="51">
        <f>Доходы!G166*Затраты!H122</f>
        <v>1406.4914285714285</v>
      </c>
      <c r="H167" s="51">
        <f>Доходы!H166*Затраты!I122</f>
        <v>1406.4914285714285</v>
      </c>
      <c r="I167" s="51">
        <f>Доходы!I166*Затраты!J122</f>
        <v>1406.4914285714285</v>
      </c>
      <c r="J167" s="51">
        <f>Доходы!J166*Затраты!K122</f>
        <v>1406.4914285714285</v>
      </c>
      <c r="K167" s="51">
        <f>Доходы!K166*Затраты!L122</f>
        <v>1406.4914285714285</v>
      </c>
      <c r="L167" s="51">
        <f>Доходы!L166*Затраты!M122</f>
        <v>1406.4914285714285</v>
      </c>
    </row>
    <row r="168" spans="1:12" ht="15.75" thickBot="1">
      <c r="A168" s="8" t="s">
        <v>67</v>
      </c>
      <c r="B168" s="51">
        <f>Доходы!B167*Затраты!C123</f>
        <v>0</v>
      </c>
      <c r="C168" s="51">
        <f>Доходы!C167*Затраты!D123</f>
        <v>958.92857142857144</v>
      </c>
      <c r="D168" s="51">
        <f>Доходы!D167*Затраты!E123</f>
        <v>3196.4285714285716</v>
      </c>
      <c r="E168" s="51">
        <f>Доходы!E167*Затраты!F123</f>
        <v>3196.4285714285716</v>
      </c>
      <c r="F168" s="51">
        <f>Доходы!F167*Затраты!G123</f>
        <v>3196.4285714285716</v>
      </c>
      <c r="G168" s="51">
        <f>Доходы!G167*Затраты!H123</f>
        <v>3196.4285714285716</v>
      </c>
      <c r="H168" s="51">
        <f>Доходы!H167*Затраты!I123</f>
        <v>3196.4285714285716</v>
      </c>
      <c r="I168" s="51">
        <f>Доходы!I167*Затраты!J123</f>
        <v>3196.4285714285716</v>
      </c>
      <c r="J168" s="51">
        <f>Доходы!J167*Затраты!K123</f>
        <v>3196.4285714285716</v>
      </c>
      <c r="K168" s="51">
        <f>Доходы!K167*Затраты!L123</f>
        <v>3196.4285714285716</v>
      </c>
      <c r="L168" s="51">
        <f>Доходы!L167*Затраты!M123</f>
        <v>3196.4285714285716</v>
      </c>
    </row>
    <row r="169" spans="1:12" ht="15.75" thickBot="1">
      <c r="A169" s="8" t="s">
        <v>68</v>
      </c>
      <c r="B169" s="51">
        <f>Доходы!B168*Затраты!C124</f>
        <v>0</v>
      </c>
      <c r="C169" s="51">
        <f>Доходы!C168*Затраты!D124</f>
        <v>218825.97321428574</v>
      </c>
      <c r="D169" s="51">
        <f>Доходы!D168*Затраты!E124</f>
        <v>437651.94642857148</v>
      </c>
      <c r="E169" s="51">
        <f>Доходы!E168*Затраты!F124</f>
        <v>437651.94642857148</v>
      </c>
      <c r="F169" s="51">
        <f>Доходы!F168*Затраты!G124</f>
        <v>437651.94642857148</v>
      </c>
      <c r="G169" s="51">
        <f>Доходы!G168*Затраты!H124</f>
        <v>437651.94642857148</v>
      </c>
      <c r="H169" s="51">
        <f>Доходы!H168*Затраты!I124</f>
        <v>437651.94642857148</v>
      </c>
      <c r="I169" s="51">
        <f>Доходы!I168*Затраты!J124</f>
        <v>437651.94642857148</v>
      </c>
      <c r="J169" s="51">
        <f>Доходы!J168*Затраты!K124</f>
        <v>437651.94642857148</v>
      </c>
      <c r="K169" s="51">
        <f>Доходы!K168*Затраты!L124</f>
        <v>437651.94642857148</v>
      </c>
      <c r="L169" s="51">
        <f>Доходы!L168*Затраты!M124</f>
        <v>437651.94642857148</v>
      </c>
    </row>
    <row r="170" spans="1:12" ht="15.75" thickBot="1">
      <c r="A170" s="8" t="s">
        <v>62</v>
      </c>
      <c r="B170" s="51">
        <f>Доходы!B169*Затраты!C125</f>
        <v>0</v>
      </c>
      <c r="C170" s="51">
        <f>Доходы!C169*Затраты!D125</f>
        <v>1785.7142857142858</v>
      </c>
      <c r="D170" s="51">
        <f>Доходы!D169*Затраты!E125</f>
        <v>8928.5714285714294</v>
      </c>
      <c r="E170" s="51">
        <f>Доходы!E169*Затраты!F125</f>
        <v>8928.5714285714294</v>
      </c>
      <c r="F170" s="51">
        <f>Доходы!F169*Затраты!G125</f>
        <v>8928.5714285714294</v>
      </c>
      <c r="G170" s="51">
        <f>Доходы!G169*Затраты!H125</f>
        <v>8928.5714285714294</v>
      </c>
      <c r="H170" s="51">
        <f>Доходы!H169*Затраты!I125</f>
        <v>8928.5714285714294</v>
      </c>
      <c r="I170" s="51">
        <f>Доходы!I169*Затраты!J125</f>
        <v>8928.5714285714294</v>
      </c>
      <c r="J170" s="51">
        <f>Доходы!J169*Затраты!K125</f>
        <v>8928.5714285714294</v>
      </c>
      <c r="K170" s="51">
        <f>Доходы!K169*Затраты!L125</f>
        <v>8928.5714285714294</v>
      </c>
      <c r="L170" s="51">
        <f>Доходы!L169*Затраты!M125</f>
        <v>8928.5714285714294</v>
      </c>
    </row>
    <row r="171" spans="1:12" ht="15.75" thickBot="1">
      <c r="A171" s="8" t="s">
        <v>69</v>
      </c>
      <c r="B171" s="51">
        <f>Доходы!B170*Затраты!C126</f>
        <v>0</v>
      </c>
      <c r="C171" s="51">
        <f>Доходы!C170*Затраты!D126</f>
        <v>6250</v>
      </c>
      <c r="D171" s="51">
        <f>Доходы!D170*Затраты!E126</f>
        <v>25000</v>
      </c>
      <c r="E171" s="51">
        <f>Доходы!E170*Затраты!F126</f>
        <v>25000</v>
      </c>
      <c r="F171" s="51">
        <f>Доходы!F170*Затраты!G126</f>
        <v>25000</v>
      </c>
      <c r="G171" s="51">
        <f>Доходы!G170*Затраты!H126</f>
        <v>25000</v>
      </c>
      <c r="H171" s="51">
        <f>Доходы!H170*Затраты!I126</f>
        <v>25000</v>
      </c>
      <c r="I171" s="51">
        <f>Доходы!I170*Затраты!J126</f>
        <v>25000</v>
      </c>
      <c r="J171" s="51">
        <f>Доходы!J170*Затраты!K126</f>
        <v>25000</v>
      </c>
      <c r="K171" s="51">
        <f>Доходы!K170*Затраты!L126</f>
        <v>25000</v>
      </c>
      <c r="L171" s="51">
        <f>Доходы!L170*Затраты!M126</f>
        <v>25000</v>
      </c>
    </row>
    <row r="172" spans="1:12" ht="15.75" thickBot="1">
      <c r="A172" s="8" t="s">
        <v>70</v>
      </c>
      <c r="B172" s="51">
        <f>Доходы!B171*Затраты!C127</f>
        <v>0</v>
      </c>
      <c r="C172" s="51">
        <f>Доходы!C171*Затраты!D127</f>
        <v>2544.6428571428569</v>
      </c>
      <c r="D172" s="51">
        <f>Доходы!D171*Затраты!E127</f>
        <v>10178.571428571428</v>
      </c>
      <c r="E172" s="51">
        <f>Доходы!E171*Затраты!F127</f>
        <v>10178.571428571428</v>
      </c>
      <c r="F172" s="51">
        <f>Доходы!F171*Затраты!G127</f>
        <v>10178.571428571428</v>
      </c>
      <c r="G172" s="51">
        <f>Доходы!G171*Затраты!H127</f>
        <v>10178.571428571428</v>
      </c>
      <c r="H172" s="51">
        <f>Доходы!H171*Затраты!I127</f>
        <v>10178.571428571428</v>
      </c>
      <c r="I172" s="51">
        <f>Доходы!I171*Затраты!J127</f>
        <v>10178.571428571428</v>
      </c>
      <c r="J172" s="51">
        <f>Доходы!J171*Затраты!K127</f>
        <v>10178.571428571428</v>
      </c>
      <c r="K172" s="51">
        <f>Доходы!K171*Затраты!L127</f>
        <v>10178.571428571428</v>
      </c>
      <c r="L172" s="51">
        <f>Доходы!L171*Затраты!M127</f>
        <v>10178.571428571428</v>
      </c>
    </row>
    <row r="173" spans="1:12" ht="15.75" thickBot="1">
      <c r="A173" s="8" t="str">
        <f>A128</f>
        <v>Деликатесная рыбопродукция</v>
      </c>
      <c r="B173" s="51">
        <f>Доходы!B172*Затраты!C128</f>
        <v>0</v>
      </c>
      <c r="C173" s="51">
        <f>Доходы!C172*Затраты!D128</f>
        <v>3750</v>
      </c>
      <c r="D173" s="51">
        <f>Доходы!D172*Затраты!E128</f>
        <v>15000</v>
      </c>
      <c r="E173" s="51">
        <f>Доходы!E172*Затраты!F128</f>
        <v>15000</v>
      </c>
      <c r="F173" s="51">
        <f>Доходы!F172*Затраты!G128</f>
        <v>15000</v>
      </c>
      <c r="G173" s="51">
        <f>Доходы!G172*Затраты!H128</f>
        <v>15000</v>
      </c>
      <c r="H173" s="51">
        <f>Доходы!H172*Затраты!I128</f>
        <v>15000</v>
      </c>
      <c r="I173" s="51">
        <f>Доходы!I172*Затраты!J128</f>
        <v>15000</v>
      </c>
      <c r="J173" s="51">
        <f>Доходы!J172*Затраты!K128</f>
        <v>15000</v>
      </c>
      <c r="K173" s="51">
        <f>Доходы!K172*Затраты!L128</f>
        <v>15000</v>
      </c>
      <c r="L173" s="51">
        <f>Доходы!L172*Затраты!M128</f>
        <v>15000</v>
      </c>
    </row>
    <row r="174" spans="1:12" ht="15.75" thickBot="1">
      <c r="A174" s="8" t="str">
        <f>A129</f>
        <v>Рыбий жир (осетровых и лососевых)</v>
      </c>
      <c r="B174" s="51">
        <f>Доходы!B173*Затраты!C129</f>
        <v>0</v>
      </c>
      <c r="C174" s="51">
        <f>Доходы!C173*Затраты!D129</f>
        <v>1.875</v>
      </c>
      <c r="D174" s="51">
        <f>Доходы!D173*Затраты!E129</f>
        <v>7.5</v>
      </c>
      <c r="E174" s="51">
        <f>Доходы!E173*Затраты!F129</f>
        <v>7.5</v>
      </c>
      <c r="F174" s="51">
        <f>Доходы!F173*Затраты!G129</f>
        <v>7.5</v>
      </c>
      <c r="G174" s="51">
        <f>Доходы!G173*Затраты!H129</f>
        <v>7.5</v>
      </c>
      <c r="H174" s="51">
        <f>Доходы!H173*Затраты!I129</f>
        <v>7.5</v>
      </c>
      <c r="I174" s="51">
        <f>Доходы!I173*Затраты!J129</f>
        <v>7.5</v>
      </c>
      <c r="J174" s="51">
        <f>Доходы!J173*Затраты!K129</f>
        <v>7.5</v>
      </c>
      <c r="K174" s="51">
        <f>Доходы!K173*Затраты!L129</f>
        <v>7.5</v>
      </c>
      <c r="L174" s="51">
        <f>Доходы!L173*Затраты!M129</f>
        <v>7.5</v>
      </c>
    </row>
    <row r="175" spans="1:12" ht="15.75" thickBot="1">
      <c r="A175" s="8" t="str">
        <f>A130</f>
        <v>Рыбная мука осетровых и лососевых</v>
      </c>
      <c r="B175" s="51">
        <f>Доходы!B174*Затраты!C130</f>
        <v>0</v>
      </c>
      <c r="C175" s="51">
        <f>Доходы!C174*Затраты!D130</f>
        <v>0.70000000000000007</v>
      </c>
      <c r="D175" s="51">
        <f>Доходы!D174*Затраты!E130</f>
        <v>2.8000000000000003</v>
      </c>
      <c r="E175" s="51">
        <f>Доходы!E174*Затраты!F130</f>
        <v>2.8000000000000003</v>
      </c>
      <c r="F175" s="51">
        <f>Доходы!F174*Затраты!G130</f>
        <v>2.8000000000000003</v>
      </c>
      <c r="G175" s="51">
        <f>Доходы!G174*Затраты!H130</f>
        <v>2.8000000000000003</v>
      </c>
      <c r="H175" s="51">
        <f>Доходы!H174*Затраты!I130</f>
        <v>2.8000000000000003</v>
      </c>
      <c r="I175" s="51">
        <f>Доходы!I174*Затраты!J130</f>
        <v>2.8000000000000003</v>
      </c>
      <c r="J175" s="51">
        <f>Доходы!J174*Затраты!K130</f>
        <v>2.8000000000000003</v>
      </c>
      <c r="K175" s="51">
        <f>Доходы!K174*Затраты!L130</f>
        <v>2.8000000000000003</v>
      </c>
      <c r="L175" s="51">
        <f>Доходы!L174*Затраты!M130</f>
        <v>2.8000000000000003</v>
      </c>
    </row>
    <row r="176" spans="1:12" ht="15.75" thickBot="1">
      <c r="A176" s="8" t="s">
        <v>59</v>
      </c>
      <c r="B176" s="51">
        <f>Доходы!B175*Затраты!C131</f>
        <v>48.342857142857142</v>
      </c>
      <c r="C176" s="51">
        <f>Доходы!C175*Затраты!D131</f>
        <v>193.37142857142857</v>
      </c>
      <c r="D176" s="51">
        <f>Доходы!D175*Затраты!E131</f>
        <v>193.37142857142857</v>
      </c>
      <c r="E176" s="51">
        <f>Доходы!E175*Затраты!F131</f>
        <v>193.37142857142857</v>
      </c>
      <c r="F176" s="51">
        <f>Доходы!F175*Затраты!G131</f>
        <v>193.37142857142857</v>
      </c>
      <c r="G176" s="51">
        <f>Доходы!G175*Затраты!H131</f>
        <v>193.37142857142857</v>
      </c>
      <c r="H176" s="51">
        <f>Доходы!H175*Затраты!I131</f>
        <v>193.37142857142857</v>
      </c>
      <c r="I176" s="51">
        <f>Доходы!I175*Затраты!J131</f>
        <v>193.37142857142857</v>
      </c>
      <c r="J176" s="51">
        <f>Доходы!J175*Затраты!K131</f>
        <v>193.37142857142857</v>
      </c>
      <c r="K176" s="51">
        <f>Доходы!K175*Затраты!L131</f>
        <v>193.37142857142857</v>
      </c>
      <c r="L176" s="51">
        <f>Доходы!L175*Затраты!M131</f>
        <v>193.37142857142857</v>
      </c>
    </row>
    <row r="177" spans="1:12" ht="15.75" thickBot="1">
      <c r="A177" s="8" t="str">
        <f t="shared" ref="A177:A184" si="47">A132</f>
        <v>Белково-липидный концентрат</v>
      </c>
      <c r="B177" s="51">
        <f>Доходы!B176*Затраты!C132</f>
        <v>88.45714285714287</v>
      </c>
      <c r="C177" s="51">
        <f>Доходы!C176*Затраты!D132</f>
        <v>353.95714285714291</v>
      </c>
      <c r="D177" s="51">
        <f>Доходы!D176*Затраты!E132</f>
        <v>353.95714285714291</v>
      </c>
      <c r="E177" s="51">
        <f>Доходы!E176*Затраты!F132</f>
        <v>353.95714285714291</v>
      </c>
      <c r="F177" s="51">
        <f>Доходы!F176*Затраты!G132</f>
        <v>353.95714285714291</v>
      </c>
      <c r="G177" s="51">
        <f>Доходы!G176*Затраты!H132</f>
        <v>353.95714285714291</v>
      </c>
      <c r="H177" s="51">
        <f>Доходы!H176*Затраты!I132</f>
        <v>353.95714285714291</v>
      </c>
      <c r="I177" s="51">
        <f>Доходы!I176*Затраты!J132</f>
        <v>353.95714285714291</v>
      </c>
      <c r="J177" s="51">
        <f>Доходы!J176*Затраты!K132</f>
        <v>353.95714285714291</v>
      </c>
      <c r="K177" s="51">
        <f>Доходы!K176*Затраты!L132</f>
        <v>353.95714285714291</v>
      </c>
      <c r="L177" s="51">
        <f>Доходы!L176*Затраты!M132</f>
        <v>353.95714285714291</v>
      </c>
    </row>
    <row r="178" spans="1:12" ht="15.75" thickBot="1">
      <c r="A178" s="8" t="str">
        <f t="shared" si="47"/>
        <v>Гаприн</v>
      </c>
      <c r="B178" s="51">
        <f>Доходы!B177*Затраты!C133</f>
        <v>0</v>
      </c>
      <c r="C178" s="51">
        <f>Доходы!C177*Затраты!D133</f>
        <v>41250</v>
      </c>
      <c r="D178" s="51">
        <f>Доходы!D177*Затраты!E133</f>
        <v>165000</v>
      </c>
      <c r="E178" s="51">
        <f>Доходы!E177*Затраты!F133</f>
        <v>165000</v>
      </c>
      <c r="F178" s="51">
        <f>Доходы!F177*Затраты!G133</f>
        <v>165000</v>
      </c>
      <c r="G178" s="51">
        <f>Доходы!G177*Затраты!H133</f>
        <v>165000</v>
      </c>
      <c r="H178" s="51">
        <f>Доходы!H177*Затраты!I133</f>
        <v>165000</v>
      </c>
      <c r="I178" s="51">
        <f>Доходы!I177*Затраты!J133</f>
        <v>165000</v>
      </c>
      <c r="J178" s="51">
        <f>Доходы!J177*Затраты!K133</f>
        <v>165000</v>
      </c>
      <c r="K178" s="51">
        <f>Доходы!K177*Затраты!L133</f>
        <v>165000</v>
      </c>
      <c r="L178" s="51">
        <f>Доходы!L177*Затраты!M133</f>
        <v>165000</v>
      </c>
    </row>
    <row r="179" spans="1:12" ht="15.75" thickBot="1">
      <c r="A179" s="8" t="str">
        <f t="shared" si="47"/>
        <v>Кормовые дрожжи и их производные</v>
      </c>
      <c r="B179" s="51">
        <f>Доходы!B178*Затраты!C134</f>
        <v>0</v>
      </c>
      <c r="C179" s="51">
        <f>Доходы!C178*Затраты!D134</f>
        <v>4950</v>
      </c>
      <c r="D179" s="51">
        <f>Доходы!D178*Затраты!E134</f>
        <v>19800</v>
      </c>
      <c r="E179" s="51">
        <f>Доходы!E178*Затраты!F134</f>
        <v>19800</v>
      </c>
      <c r="F179" s="51">
        <f>Доходы!F178*Затраты!G134</f>
        <v>19800</v>
      </c>
      <c r="G179" s="51">
        <f>Доходы!G178*Затраты!H134</f>
        <v>19800</v>
      </c>
      <c r="H179" s="51">
        <f>Доходы!H178*Затраты!I134</f>
        <v>19800</v>
      </c>
      <c r="I179" s="51">
        <f>Доходы!I178*Затраты!J134</f>
        <v>19800</v>
      </c>
      <c r="J179" s="51">
        <f>Доходы!J178*Затраты!K134</f>
        <v>19800</v>
      </c>
      <c r="K179" s="51">
        <f>Доходы!K178*Затраты!L134</f>
        <v>19800</v>
      </c>
      <c r="L179" s="51">
        <f>Доходы!L178*Затраты!M134</f>
        <v>19800</v>
      </c>
    </row>
    <row r="180" spans="1:12" ht="15.75" thickBot="1">
      <c r="A180" s="8" t="str">
        <f t="shared" si="47"/>
        <v>Продукты глубокой переработки зерна</v>
      </c>
      <c r="B180" s="51">
        <f>Доходы!B179*Затраты!C135</f>
        <v>0</v>
      </c>
      <c r="C180" s="51">
        <f>Доходы!C179*Затраты!D135</f>
        <v>38700</v>
      </c>
      <c r="D180" s="51">
        <f>Доходы!D179*Затраты!E135</f>
        <v>154800</v>
      </c>
      <c r="E180" s="51">
        <f>Доходы!E179*Затраты!F135</f>
        <v>154800</v>
      </c>
      <c r="F180" s="51">
        <f>Доходы!F179*Затраты!G135</f>
        <v>154800</v>
      </c>
      <c r="G180" s="51">
        <f>Доходы!G179*Затраты!H135</f>
        <v>154800</v>
      </c>
      <c r="H180" s="51">
        <f>Доходы!H179*Затраты!I135</f>
        <v>154800</v>
      </c>
      <c r="I180" s="51">
        <f>Доходы!I179*Затраты!J135</f>
        <v>154800</v>
      </c>
      <c r="J180" s="51">
        <f>Доходы!J179*Затраты!K135</f>
        <v>154800</v>
      </c>
      <c r="K180" s="51">
        <f>Доходы!K179*Затраты!L135</f>
        <v>154800</v>
      </c>
      <c r="L180" s="51">
        <f>Доходы!L179*Затраты!M135</f>
        <v>154800</v>
      </c>
    </row>
    <row r="181" spans="1:12" ht="15.75" thickBot="1">
      <c r="A181" s="8" t="str">
        <f t="shared" si="47"/>
        <v>Конопляное волокно</v>
      </c>
      <c r="B181" s="51">
        <f>Доходы!B180*Затраты!C136</f>
        <v>15750</v>
      </c>
      <c r="C181" s="51">
        <f>Доходы!C180*Затраты!D136</f>
        <v>78750</v>
      </c>
      <c r="D181" s="51">
        <f>Доходы!D180*Затраты!E136</f>
        <v>157500</v>
      </c>
      <c r="E181" s="51">
        <f>Доходы!E180*Затраты!F136</f>
        <v>157500</v>
      </c>
      <c r="F181" s="51">
        <f>Доходы!F180*Затраты!G136</f>
        <v>157500</v>
      </c>
      <c r="G181" s="51">
        <f>Доходы!G180*Затраты!H136</f>
        <v>157500</v>
      </c>
      <c r="H181" s="51">
        <f>Доходы!H180*Затраты!I136</f>
        <v>157500</v>
      </c>
      <c r="I181" s="51">
        <f>Доходы!I180*Затраты!J136</f>
        <v>157500</v>
      </c>
      <c r="J181" s="51">
        <f>Доходы!J180*Затраты!K136</f>
        <v>157500</v>
      </c>
      <c r="K181" s="51">
        <f>Доходы!K180*Затраты!L136</f>
        <v>157500</v>
      </c>
      <c r="L181" s="51">
        <f>Доходы!L180*Затраты!M136</f>
        <v>157500</v>
      </c>
    </row>
    <row r="182" spans="1:12" ht="15.75" thickBot="1">
      <c r="A182" s="8" t="str">
        <f t="shared" si="47"/>
        <v>Сырье из амаранта</v>
      </c>
      <c r="B182" s="51">
        <f>Доходы!B181*Затраты!C137</f>
        <v>18900</v>
      </c>
      <c r="C182" s="51">
        <f>Доходы!C181*Затраты!D137</f>
        <v>94500</v>
      </c>
      <c r="D182" s="51">
        <f>Доходы!D181*Затраты!E137</f>
        <v>189000</v>
      </c>
      <c r="E182" s="51">
        <f>Доходы!E181*Затраты!F137</f>
        <v>189000</v>
      </c>
      <c r="F182" s="51">
        <f>Доходы!F181*Затраты!G137</f>
        <v>189000</v>
      </c>
      <c r="G182" s="51">
        <f>Доходы!G181*Затраты!H137</f>
        <v>189000</v>
      </c>
      <c r="H182" s="51">
        <f>Доходы!H181*Затраты!I137</f>
        <v>189000</v>
      </c>
      <c r="I182" s="51">
        <f>Доходы!I181*Затраты!J137</f>
        <v>189000</v>
      </c>
      <c r="J182" s="51">
        <f>Доходы!J181*Затраты!K137</f>
        <v>189000</v>
      </c>
      <c r="K182" s="51">
        <f>Доходы!K181*Затраты!L137</f>
        <v>189000</v>
      </c>
      <c r="L182" s="51">
        <f>Доходы!L181*Затраты!M137</f>
        <v>189000</v>
      </c>
    </row>
    <row r="183" spans="1:12" ht="15.75" thickBot="1">
      <c r="A183" s="8" t="str">
        <f t="shared" si="47"/>
        <v>Выделанные шкуры КРС</v>
      </c>
      <c r="B183" s="51">
        <f>Доходы!B182*Затраты!C138</f>
        <v>0</v>
      </c>
      <c r="C183" s="51">
        <f>Доходы!C182*Затраты!D138</f>
        <v>302.39999999999992</v>
      </c>
      <c r="D183" s="51">
        <f>Доходы!D182*Затраты!E138</f>
        <v>302.39999999999992</v>
      </c>
      <c r="E183" s="51">
        <f>Доходы!E182*Затраты!F138</f>
        <v>302.39999999999992</v>
      </c>
      <c r="F183" s="51">
        <f>Доходы!F182*Затраты!G138</f>
        <v>302.39999999999992</v>
      </c>
      <c r="G183" s="51">
        <f>Доходы!G182*Затраты!H138</f>
        <v>302.39999999999992</v>
      </c>
      <c r="H183" s="51">
        <f>Доходы!H182*Затраты!I138</f>
        <v>302.39999999999992</v>
      </c>
      <c r="I183" s="51">
        <f>Доходы!I182*Затраты!J138</f>
        <v>302.39999999999992</v>
      </c>
      <c r="J183" s="51">
        <f>Доходы!J182*Затраты!K138</f>
        <v>302.39999999999992</v>
      </c>
      <c r="K183" s="51">
        <f>Доходы!K182*Затраты!L138</f>
        <v>302.39999999999992</v>
      </c>
      <c r="L183" s="51">
        <f>Доходы!L182*Затраты!M138</f>
        <v>302.39999999999992</v>
      </c>
    </row>
    <row r="184" spans="1:12" ht="15.75" thickBot="1">
      <c r="A184" s="8" t="str">
        <f t="shared" si="47"/>
        <v>Дождевальные машины</v>
      </c>
      <c r="B184" s="51">
        <f>Доходы!B183*Затраты!C139</f>
        <v>591.20000000000005</v>
      </c>
      <c r="C184" s="51">
        <f>Доходы!C183*Затраты!D139</f>
        <v>1182.4000000000001</v>
      </c>
      <c r="D184" s="51">
        <f>Доходы!D183*Затраты!E139</f>
        <v>1182.4000000000001</v>
      </c>
      <c r="E184" s="51">
        <f>Доходы!E183*Затраты!F139</f>
        <v>1182.4000000000001</v>
      </c>
      <c r="F184" s="51">
        <f>Доходы!F183*Затраты!G139</f>
        <v>1182.4000000000001</v>
      </c>
      <c r="G184" s="51">
        <f>Доходы!G183*Затраты!H139</f>
        <v>1182.4000000000001</v>
      </c>
      <c r="H184" s="51">
        <f>Доходы!H183*Затраты!I139</f>
        <v>1182.4000000000001</v>
      </c>
      <c r="I184" s="51">
        <f>Доходы!I183*Затраты!J139</f>
        <v>1182.4000000000001</v>
      </c>
      <c r="J184" s="51">
        <f>Доходы!J183*Затраты!K139</f>
        <v>1182.4000000000001</v>
      </c>
      <c r="K184" s="51">
        <f>Доходы!K183*Затраты!L139</f>
        <v>1182.4000000000001</v>
      </c>
      <c r="L184" s="51">
        <f>Доходы!L183*Затраты!M139</f>
        <v>1182.4000000000001</v>
      </c>
    </row>
    <row r="185" spans="1:12" ht="15.75" thickBot="1">
      <c r="A185" s="8" t="str">
        <f>A140</f>
        <v>Металлоконструкции</v>
      </c>
      <c r="B185" s="51">
        <f>Доходы!B184*Затраты!C140</f>
        <v>700</v>
      </c>
      <c r="C185" s="51">
        <f>Доходы!C184*Затраты!D140</f>
        <v>1400</v>
      </c>
      <c r="D185" s="51">
        <f>Доходы!D184*Затраты!E140</f>
        <v>1400</v>
      </c>
      <c r="E185" s="51">
        <f>Доходы!E184*Затраты!F140</f>
        <v>1400</v>
      </c>
      <c r="F185" s="51">
        <f>Доходы!F184*Затраты!G140</f>
        <v>1400</v>
      </c>
      <c r="G185" s="51">
        <f>Доходы!G184*Затраты!H140</f>
        <v>1400</v>
      </c>
      <c r="H185" s="51">
        <f>Доходы!H184*Затраты!I140</f>
        <v>1400</v>
      </c>
      <c r="I185" s="51">
        <f>Доходы!I184*Затраты!J140</f>
        <v>1400</v>
      </c>
      <c r="J185" s="51">
        <f>Доходы!J184*Затраты!K140</f>
        <v>1400</v>
      </c>
      <c r="K185" s="51">
        <f>Доходы!K184*Затраты!L140</f>
        <v>1400</v>
      </c>
      <c r="L185" s="51">
        <f>Доходы!L184*Затраты!M140</f>
        <v>1400</v>
      </c>
    </row>
    <row r="186" spans="1:12" ht="15.75" thickBot="1">
      <c r="A186" s="8" t="str">
        <f t="shared" ref="A186:A187" si="48">A141</f>
        <v>Ветроэнергетические машины</v>
      </c>
      <c r="B186" s="51">
        <f>Доходы!B185*Затраты!C141</f>
        <v>480</v>
      </c>
      <c r="C186" s="51">
        <f>Доходы!C185*Затраты!D141</f>
        <v>960</v>
      </c>
      <c r="D186" s="51">
        <f>Доходы!D185*Затраты!E141</f>
        <v>960</v>
      </c>
      <c r="E186" s="51">
        <f>Доходы!E185*Затраты!F141</f>
        <v>960</v>
      </c>
      <c r="F186" s="51">
        <f>Доходы!F185*Затраты!G141</f>
        <v>960</v>
      </c>
      <c r="G186" s="51">
        <f>Доходы!G185*Затраты!H141</f>
        <v>960</v>
      </c>
      <c r="H186" s="51">
        <f>Доходы!H185*Затраты!I141</f>
        <v>960</v>
      </c>
      <c r="I186" s="51">
        <f>Доходы!I185*Затраты!J141</f>
        <v>960</v>
      </c>
      <c r="J186" s="51">
        <f>Доходы!J185*Затраты!K141</f>
        <v>960</v>
      </c>
      <c r="K186" s="51">
        <f>Доходы!K185*Затраты!L141</f>
        <v>960</v>
      </c>
      <c r="L186" s="51">
        <f>Доходы!L185*Затраты!M141</f>
        <v>960</v>
      </c>
    </row>
    <row r="187" spans="1:12" ht="15.75" thickBot="1">
      <c r="A187" s="8" t="str">
        <f t="shared" si="48"/>
        <v>Перевалка зерна</v>
      </c>
      <c r="B187" s="51">
        <f>Доходы!B186*Затраты!C142</f>
        <v>0</v>
      </c>
      <c r="C187" s="51">
        <f>Доходы!C186*Затраты!D142</f>
        <v>15600</v>
      </c>
      <c r="D187" s="51">
        <f>Доходы!D186*Затраты!E142</f>
        <v>39000</v>
      </c>
      <c r="E187" s="51">
        <f>Доходы!E186*Затраты!F142</f>
        <v>39000</v>
      </c>
      <c r="F187" s="51">
        <f>Доходы!F186*Затраты!G142</f>
        <v>39000</v>
      </c>
      <c r="G187" s="51">
        <f>Доходы!G186*Затраты!H142</f>
        <v>39000</v>
      </c>
      <c r="H187" s="51">
        <f>Доходы!H186*Затраты!I142</f>
        <v>39000</v>
      </c>
      <c r="I187" s="51">
        <f>Доходы!I186*Затраты!J142</f>
        <v>39000</v>
      </c>
      <c r="J187" s="51">
        <f>Доходы!J186*Затраты!K142</f>
        <v>39000</v>
      </c>
      <c r="K187" s="51">
        <f>Доходы!K186*Затраты!L142</f>
        <v>39000</v>
      </c>
      <c r="L187" s="51">
        <f>Доходы!L186*Затраты!M142</f>
        <v>39000</v>
      </c>
    </row>
    <row r="188" spans="1:12" ht="15.75" thickBot="1">
      <c r="A188" s="120" t="s">
        <v>180</v>
      </c>
      <c r="B188" s="51">
        <v>0</v>
      </c>
      <c r="C188" s="51">
        <v>12240</v>
      </c>
      <c r="D188" s="51">
        <v>12240</v>
      </c>
      <c r="E188" s="51">
        <v>12240</v>
      </c>
      <c r="F188" s="51">
        <v>12240</v>
      </c>
      <c r="G188" s="51">
        <v>12240</v>
      </c>
      <c r="H188" s="51">
        <v>12240</v>
      </c>
      <c r="I188" s="51">
        <v>12240</v>
      </c>
      <c r="J188" s="51">
        <v>12240</v>
      </c>
      <c r="K188" s="51">
        <v>12240</v>
      </c>
      <c r="L188" s="51">
        <v>12240</v>
      </c>
    </row>
    <row r="189" spans="1:12" ht="15.75" thickBot="1">
      <c r="A189" s="103" t="s">
        <v>95</v>
      </c>
      <c r="B189" s="79">
        <f>SUM(B146:B188)</f>
        <v>164597.98214285716</v>
      </c>
      <c r="C189" s="79">
        <f t="shared" ref="C189:L189" si="49">SUM(C146:C188)</f>
        <v>838078.76449999993</v>
      </c>
      <c r="D189" s="79">
        <f t="shared" si="49"/>
        <v>1720925.8364285715</v>
      </c>
      <c r="E189" s="79">
        <f t="shared" si="49"/>
        <v>1720925.8364285715</v>
      </c>
      <c r="F189" s="79">
        <f t="shared" si="49"/>
        <v>1720925.8364285715</v>
      </c>
      <c r="G189" s="79">
        <f t="shared" si="49"/>
        <v>1720925.8364285715</v>
      </c>
      <c r="H189" s="79">
        <f t="shared" si="49"/>
        <v>1720925.8364285715</v>
      </c>
      <c r="I189" s="79">
        <f t="shared" si="49"/>
        <v>1720925.8364285715</v>
      </c>
      <c r="J189" s="79">
        <f t="shared" si="49"/>
        <v>1720925.8364285715</v>
      </c>
      <c r="K189" s="79">
        <f t="shared" si="49"/>
        <v>1720925.8364285715</v>
      </c>
      <c r="L189" s="79">
        <f t="shared" si="49"/>
        <v>1720925.8364285715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N35"/>
  <sheetViews>
    <sheetView workbookViewId="0">
      <selection activeCell="E11" sqref="E11"/>
    </sheetView>
  </sheetViews>
  <sheetFormatPr defaultRowHeight="15"/>
  <cols>
    <col min="1" max="1" width="37.42578125" customWidth="1"/>
  </cols>
  <sheetData>
    <row r="2" spans="1:14" ht="15.75">
      <c r="A2" s="13" t="s">
        <v>105</v>
      </c>
      <c r="B2" t="s">
        <v>182</v>
      </c>
    </row>
    <row r="3" spans="1:14" ht="15.75" thickBot="1"/>
    <row r="4" spans="1:14">
      <c r="A4" s="52"/>
      <c r="B4" s="147" t="s">
        <v>75</v>
      </c>
      <c r="C4" s="147" t="s">
        <v>40</v>
      </c>
      <c r="D4" s="147" t="s">
        <v>41</v>
      </c>
      <c r="E4" s="147" t="s">
        <v>42</v>
      </c>
      <c r="F4" s="147" t="s">
        <v>43</v>
      </c>
      <c r="G4" s="147" t="s">
        <v>44</v>
      </c>
      <c r="H4" s="147" t="s">
        <v>45</v>
      </c>
      <c r="I4" s="147" t="s">
        <v>46</v>
      </c>
      <c r="J4" s="147" t="s">
        <v>47</v>
      </c>
      <c r="K4" s="149" t="s">
        <v>48</v>
      </c>
      <c r="L4" s="27"/>
    </row>
    <row r="5" spans="1:14" ht="15.75" thickBot="1">
      <c r="A5" s="53" t="s">
        <v>32</v>
      </c>
      <c r="B5" s="148"/>
      <c r="C5" s="148"/>
      <c r="D5" s="148"/>
      <c r="E5" s="148"/>
      <c r="F5" s="148"/>
      <c r="G5" s="148"/>
      <c r="H5" s="148"/>
      <c r="I5" s="148"/>
      <c r="J5" s="148"/>
      <c r="K5" s="150"/>
      <c r="L5" s="69" t="s">
        <v>49</v>
      </c>
    </row>
    <row r="6" spans="1:14" ht="15.75" thickBot="1">
      <c r="A6" s="8" t="s">
        <v>106</v>
      </c>
      <c r="B6" s="51">
        <f>Доходы!B187</f>
        <v>648450.92857142864</v>
      </c>
      <c r="C6" s="51">
        <f>Доходы!C187</f>
        <v>2924235.8499999996</v>
      </c>
      <c r="D6" s="51">
        <f>Доходы!D187</f>
        <v>5688499.9285714282</v>
      </c>
      <c r="E6" s="51">
        <f>Доходы!E187</f>
        <v>5688499.9285714282</v>
      </c>
      <c r="F6" s="51">
        <f>Доходы!F187</f>
        <v>5688499.9285714282</v>
      </c>
      <c r="G6" s="51">
        <f>Доходы!G187</f>
        <v>5688499.9285714282</v>
      </c>
      <c r="H6" s="51">
        <f>Доходы!H187</f>
        <v>5688499.9285714282</v>
      </c>
      <c r="I6" s="51">
        <f>Доходы!I187</f>
        <v>5688499.9285714282</v>
      </c>
      <c r="J6" s="51">
        <f>Доходы!J187</f>
        <v>5688499.9285714282</v>
      </c>
      <c r="K6" s="51">
        <f>Доходы!K187</f>
        <v>5688499.9285714282</v>
      </c>
      <c r="L6" s="51">
        <f>Доходы!L187</f>
        <v>5688499.9285714282</v>
      </c>
      <c r="M6" s="50">
        <f>SUM(B6:L6)</f>
        <v>54769186.135714278</v>
      </c>
    </row>
    <row r="7" spans="1:14" ht="15.75" thickBot="1">
      <c r="A7" s="8" t="s">
        <v>93</v>
      </c>
      <c r="B7" s="51">
        <f>Затраты!B94</f>
        <v>264234.96500000008</v>
      </c>
      <c r="C7" s="51">
        <f>Затраты!C94</f>
        <v>1039582.1310714283</v>
      </c>
      <c r="D7" s="51">
        <f>Затраты!D94</f>
        <v>1905334.6535714285</v>
      </c>
      <c r="E7" s="51">
        <f>Затраты!E94</f>
        <v>1905334.6535714285</v>
      </c>
      <c r="F7" s="51">
        <f>Затраты!F94</f>
        <v>1905334.6535714285</v>
      </c>
      <c r="G7" s="51">
        <f>Затраты!G94</f>
        <v>1905334.6535714285</v>
      </c>
      <c r="H7" s="51">
        <f>Затраты!H94</f>
        <v>1905334.6535714285</v>
      </c>
      <c r="I7" s="51">
        <f>Затраты!I94</f>
        <v>1905334.6535714285</v>
      </c>
      <c r="J7" s="68">
        <f>Затраты!J94</f>
        <v>1905334.6535714285</v>
      </c>
      <c r="K7" s="70">
        <f>Затраты!K94</f>
        <v>1905334.6535714285</v>
      </c>
      <c r="L7" s="70">
        <f>Затраты!L94</f>
        <v>1905334.6535714285</v>
      </c>
      <c r="M7" s="50"/>
    </row>
    <row r="8" spans="1:14" ht="15.75" thickBot="1">
      <c r="A8" s="8" t="s">
        <v>107</v>
      </c>
      <c r="B8" s="51">
        <f>Затраты!B189</f>
        <v>164597.98214285716</v>
      </c>
      <c r="C8" s="51">
        <f>Затраты!C189</f>
        <v>838078.76449999993</v>
      </c>
      <c r="D8" s="51">
        <f>Затраты!D189</f>
        <v>1720925.8364285715</v>
      </c>
      <c r="E8" s="51">
        <f>Затраты!E189</f>
        <v>1720925.8364285715</v>
      </c>
      <c r="F8" s="51">
        <f>Затраты!F189</f>
        <v>1720925.8364285715</v>
      </c>
      <c r="G8" s="51">
        <f>Затраты!G189</f>
        <v>1720925.8364285715</v>
      </c>
      <c r="H8" s="51">
        <f>Затраты!H189</f>
        <v>1720925.8364285715</v>
      </c>
      <c r="I8" s="51">
        <f>Затраты!I189</f>
        <v>1720925.8364285715</v>
      </c>
      <c r="J8" s="51">
        <f>Затраты!J189</f>
        <v>1720925.8364285715</v>
      </c>
      <c r="K8" s="51">
        <f>Затраты!K189</f>
        <v>1720925.8364285715</v>
      </c>
      <c r="L8" s="51">
        <f>Затраты!L189</f>
        <v>1720925.8364285715</v>
      </c>
      <c r="M8" s="50"/>
    </row>
    <row r="9" spans="1:14" ht="15.75" thickBot="1">
      <c r="A9" s="8" t="s">
        <v>108</v>
      </c>
      <c r="B9" s="51">
        <f>B6-B7-B8</f>
        <v>219617.98142857139</v>
      </c>
      <c r="C9" s="51">
        <f t="shared" ref="C9:L9" si="0">C6-C7-C8</f>
        <v>1046574.9544285714</v>
      </c>
      <c r="D9" s="51">
        <f t="shared" si="0"/>
        <v>2062239.4385714279</v>
      </c>
      <c r="E9" s="51">
        <f t="shared" si="0"/>
        <v>2062239.4385714279</v>
      </c>
      <c r="F9" s="51">
        <f t="shared" si="0"/>
        <v>2062239.4385714279</v>
      </c>
      <c r="G9" s="51">
        <f t="shared" si="0"/>
        <v>2062239.4385714279</v>
      </c>
      <c r="H9" s="51">
        <f t="shared" si="0"/>
        <v>2062239.4385714279</v>
      </c>
      <c r="I9" s="51">
        <f t="shared" si="0"/>
        <v>2062239.4385714279</v>
      </c>
      <c r="J9" s="68">
        <f t="shared" si="0"/>
        <v>2062239.4385714279</v>
      </c>
      <c r="K9" s="70">
        <f t="shared" si="0"/>
        <v>2062239.4385714279</v>
      </c>
      <c r="L9" s="70">
        <f t="shared" si="0"/>
        <v>2062239.4385714279</v>
      </c>
      <c r="M9" s="50"/>
    </row>
    <row r="10" spans="1:14" ht="15.75" thickBot="1">
      <c r="A10" s="8" t="s">
        <v>109</v>
      </c>
      <c r="B10" s="51">
        <f>Инвестиции!C60</f>
        <v>0</v>
      </c>
      <c r="C10" s="51">
        <f>Инвестиции!D60</f>
        <v>0</v>
      </c>
      <c r="D10" s="51">
        <f>Инвестиции!E60</f>
        <v>164542.72640000001</v>
      </c>
      <c r="E10" s="51">
        <f>Инвестиции!F60</f>
        <v>146260.20124444447</v>
      </c>
      <c r="F10" s="51">
        <f>Инвестиции!G60</f>
        <v>127977.67608888891</v>
      </c>
      <c r="G10" s="51">
        <f>Инвестиции!H60</f>
        <v>109695.15093333335</v>
      </c>
      <c r="H10" s="51">
        <f>Инвестиции!I60</f>
        <v>91412.625777777808</v>
      </c>
      <c r="I10" s="51">
        <f>Инвестиции!J60</f>
        <v>73130.10062222225</v>
      </c>
      <c r="J10" s="68">
        <f>Инвестиции!K60</f>
        <v>54847.575466666691</v>
      </c>
      <c r="K10" s="70">
        <f>Инвестиции!L60</f>
        <v>36565.050311111132</v>
      </c>
      <c r="L10" s="70">
        <f>Инвестиции!M60</f>
        <v>18282.52515555557</v>
      </c>
      <c r="M10" s="50"/>
    </row>
    <row r="11" spans="1:14" ht="15.75" thickBot="1">
      <c r="A11" s="8" t="s">
        <v>110</v>
      </c>
      <c r="B11" s="51">
        <f>B9-B10</f>
        <v>219617.98142857139</v>
      </c>
      <c r="C11" s="51">
        <f t="shared" ref="C11:L11" si="1">C9-C10</f>
        <v>1046574.9544285714</v>
      </c>
      <c r="D11" s="51">
        <f t="shared" si="1"/>
        <v>1897696.7121714279</v>
      </c>
      <c r="E11" s="51">
        <f t="shared" si="1"/>
        <v>1915979.2373269834</v>
      </c>
      <c r="F11" s="51">
        <f t="shared" si="1"/>
        <v>1934261.7624825391</v>
      </c>
      <c r="G11" s="51">
        <f t="shared" si="1"/>
        <v>1952544.2876380945</v>
      </c>
      <c r="H11" s="51">
        <f t="shared" si="1"/>
        <v>1970826.8127936502</v>
      </c>
      <c r="I11" s="51">
        <f t="shared" si="1"/>
        <v>1989109.3379492057</v>
      </c>
      <c r="J11" s="68">
        <f t="shared" si="1"/>
        <v>2007391.8631047613</v>
      </c>
      <c r="K11" s="70">
        <f t="shared" si="1"/>
        <v>2025674.3882603168</v>
      </c>
      <c r="L11" s="70">
        <f t="shared" si="1"/>
        <v>2043956.9134158725</v>
      </c>
      <c r="M11" s="50"/>
    </row>
    <row r="12" spans="1:14" ht="15.75" thickBot="1">
      <c r="A12" s="8" t="s">
        <v>181</v>
      </c>
      <c r="B12" s="42">
        <v>0</v>
      </c>
      <c r="C12" s="51">
        <f>C11*0.06</f>
        <v>62794.497265714279</v>
      </c>
      <c r="D12" s="51">
        <f t="shared" ref="D12:L12" si="2">D11*0.06</f>
        <v>113861.80273028566</v>
      </c>
      <c r="E12" s="51">
        <f t="shared" si="2"/>
        <v>114958.754239619</v>
      </c>
      <c r="F12" s="51">
        <f t="shared" si="2"/>
        <v>116055.70574895234</v>
      </c>
      <c r="G12" s="51">
        <f t="shared" si="2"/>
        <v>117152.65725828566</v>
      </c>
      <c r="H12" s="51">
        <f t="shared" si="2"/>
        <v>118249.60876761901</v>
      </c>
      <c r="I12" s="51">
        <f t="shared" si="2"/>
        <v>119346.56027695234</v>
      </c>
      <c r="J12" s="51">
        <f t="shared" si="2"/>
        <v>120443.51178628567</v>
      </c>
      <c r="K12" s="51">
        <f t="shared" si="2"/>
        <v>121540.463295619</v>
      </c>
      <c r="L12" s="51">
        <f t="shared" si="2"/>
        <v>122637.41480495235</v>
      </c>
      <c r="M12" s="50"/>
    </row>
    <row r="13" spans="1:14" ht="15.75" thickBot="1">
      <c r="A13" s="8" t="s">
        <v>111</v>
      </c>
      <c r="B13" s="51">
        <f>B11-B12</f>
        <v>219617.98142857139</v>
      </c>
      <c r="C13" s="51">
        <f t="shared" ref="C13:L13" si="3">C11-C12</f>
        <v>983780.45716285706</v>
      </c>
      <c r="D13" s="51">
        <f t="shared" si="3"/>
        <v>1783834.9094411423</v>
      </c>
      <c r="E13" s="51">
        <f t="shared" si="3"/>
        <v>1801020.4830873644</v>
      </c>
      <c r="F13" s="51">
        <f t="shared" si="3"/>
        <v>1818206.0567335868</v>
      </c>
      <c r="G13" s="51">
        <f t="shared" si="3"/>
        <v>1835391.6303798088</v>
      </c>
      <c r="H13" s="51">
        <f t="shared" si="3"/>
        <v>1852577.2040260313</v>
      </c>
      <c r="I13" s="51">
        <f t="shared" si="3"/>
        <v>1869762.7776722533</v>
      </c>
      <c r="J13" s="68">
        <f t="shared" si="3"/>
        <v>1886948.3513184758</v>
      </c>
      <c r="K13" s="70">
        <f t="shared" si="3"/>
        <v>1904133.9249646978</v>
      </c>
      <c r="L13" s="70">
        <f t="shared" si="3"/>
        <v>1921319.49861092</v>
      </c>
      <c r="M13" s="50">
        <f t="shared" ref="M13" si="4">SUM(B13:L13)</f>
        <v>17876593.274825707</v>
      </c>
      <c r="N13" s="106">
        <f>M13/M6*100</f>
        <v>32.639873870918471</v>
      </c>
    </row>
    <row r="14" spans="1:14">
      <c r="E14" s="39">
        <f>E13/E6*100</f>
        <v>31.660727884366182</v>
      </c>
    </row>
    <row r="16" spans="1:14" ht="15.75">
      <c r="A16" s="54" t="s">
        <v>112</v>
      </c>
      <c r="B16" t="str">
        <f>B2</f>
        <v>Тыс. евро</v>
      </c>
    </row>
    <row r="17" spans="1:13" ht="15.75" thickBot="1"/>
    <row r="18" spans="1:13">
      <c r="A18" s="52"/>
      <c r="B18" s="151" t="s">
        <v>113</v>
      </c>
      <c r="C18" s="147" t="s">
        <v>75</v>
      </c>
      <c r="D18" s="147" t="s">
        <v>40</v>
      </c>
      <c r="E18" s="147" t="s">
        <v>41</v>
      </c>
      <c r="F18" s="147" t="s">
        <v>42</v>
      </c>
      <c r="G18" s="147" t="s">
        <v>43</v>
      </c>
      <c r="H18" s="147" t="s">
        <v>44</v>
      </c>
      <c r="I18" s="147" t="s">
        <v>45</v>
      </c>
      <c r="J18" s="147" t="s">
        <v>46</v>
      </c>
      <c r="K18" s="147" t="s">
        <v>47</v>
      </c>
      <c r="L18" s="149" t="s">
        <v>48</v>
      </c>
      <c r="M18" s="27"/>
    </row>
    <row r="19" spans="1:13" ht="15.75" thickBot="1">
      <c r="A19" s="53" t="s">
        <v>32</v>
      </c>
      <c r="B19" s="152"/>
      <c r="C19" s="148"/>
      <c r="D19" s="148"/>
      <c r="E19" s="148"/>
      <c r="F19" s="148"/>
      <c r="G19" s="148"/>
      <c r="H19" s="148"/>
      <c r="I19" s="148"/>
      <c r="J19" s="148"/>
      <c r="K19" s="148"/>
      <c r="L19" s="150"/>
      <c r="M19" s="69" t="s">
        <v>49</v>
      </c>
    </row>
    <row r="20" spans="1:13" ht="15.75" thickBot="1">
      <c r="A20" s="53" t="s">
        <v>114</v>
      </c>
      <c r="B20" s="42"/>
      <c r="C20" s="42"/>
      <c r="D20" s="42"/>
      <c r="E20" s="42"/>
      <c r="F20" s="42"/>
      <c r="G20" s="42"/>
      <c r="H20" s="42"/>
      <c r="I20" s="42"/>
      <c r="J20" s="42"/>
      <c r="K20" s="71"/>
      <c r="L20" s="72"/>
      <c r="M20" s="27"/>
    </row>
    <row r="21" spans="1:13" ht="15.75" thickBot="1">
      <c r="A21" s="55" t="s">
        <v>115</v>
      </c>
      <c r="B21" s="42">
        <v>0</v>
      </c>
      <c r="C21" s="51">
        <f>B6</f>
        <v>648450.92857142864</v>
      </c>
      <c r="D21" s="51">
        <f t="shared" ref="D21:L21" si="5">C6</f>
        <v>2924235.8499999996</v>
      </c>
      <c r="E21" s="51">
        <f t="shared" si="5"/>
        <v>5688499.9285714282</v>
      </c>
      <c r="F21" s="51">
        <f t="shared" si="5"/>
        <v>5688499.9285714282</v>
      </c>
      <c r="G21" s="51">
        <f t="shared" si="5"/>
        <v>5688499.9285714282</v>
      </c>
      <c r="H21" s="51">
        <f t="shared" si="5"/>
        <v>5688499.9285714282</v>
      </c>
      <c r="I21" s="51">
        <f t="shared" si="5"/>
        <v>5688499.9285714282</v>
      </c>
      <c r="J21" s="51">
        <f t="shared" si="5"/>
        <v>5688499.9285714282</v>
      </c>
      <c r="K21" s="68">
        <f t="shared" si="5"/>
        <v>5688499.9285714282</v>
      </c>
      <c r="L21" s="70">
        <f t="shared" si="5"/>
        <v>5688499.9285714282</v>
      </c>
      <c r="M21" s="70">
        <f t="shared" ref="M21" si="6">L6</f>
        <v>5688499.9285714282</v>
      </c>
    </row>
    <row r="22" spans="1:13" ht="15.75" thickBot="1">
      <c r="A22" s="55" t="s">
        <v>116</v>
      </c>
      <c r="B22" s="42">
        <v>0</v>
      </c>
      <c r="C22" s="51">
        <f>B8</f>
        <v>164597.98214285716</v>
      </c>
      <c r="D22" s="51">
        <f t="shared" ref="D22:L22" si="7">C8</f>
        <v>838078.76449999993</v>
      </c>
      <c r="E22" s="51">
        <f t="shared" si="7"/>
        <v>1720925.8364285715</v>
      </c>
      <c r="F22" s="51">
        <f t="shared" si="7"/>
        <v>1720925.8364285715</v>
      </c>
      <c r="G22" s="51">
        <f t="shared" si="7"/>
        <v>1720925.8364285715</v>
      </c>
      <c r="H22" s="51">
        <f t="shared" si="7"/>
        <v>1720925.8364285715</v>
      </c>
      <c r="I22" s="51">
        <f t="shared" si="7"/>
        <v>1720925.8364285715</v>
      </c>
      <c r="J22" s="51">
        <f t="shared" si="7"/>
        <v>1720925.8364285715</v>
      </c>
      <c r="K22" s="68">
        <f t="shared" si="7"/>
        <v>1720925.8364285715</v>
      </c>
      <c r="L22" s="70">
        <f t="shared" si="7"/>
        <v>1720925.8364285715</v>
      </c>
      <c r="M22" s="70">
        <f t="shared" ref="M22" si="8">L8</f>
        <v>1720925.8364285715</v>
      </c>
    </row>
    <row r="23" spans="1:13" ht="15.75" thickBot="1">
      <c r="A23" s="55" t="s">
        <v>117</v>
      </c>
      <c r="B23" s="42">
        <v>0</v>
      </c>
      <c r="C23" s="51">
        <f>B7</f>
        <v>264234.96500000008</v>
      </c>
      <c r="D23" s="51">
        <f t="shared" ref="D23:L23" si="9">C7</f>
        <v>1039582.1310714283</v>
      </c>
      <c r="E23" s="51">
        <f t="shared" si="9"/>
        <v>1905334.6535714285</v>
      </c>
      <c r="F23" s="51">
        <f t="shared" si="9"/>
        <v>1905334.6535714285</v>
      </c>
      <c r="G23" s="51">
        <f t="shared" si="9"/>
        <v>1905334.6535714285</v>
      </c>
      <c r="H23" s="51">
        <f t="shared" si="9"/>
        <v>1905334.6535714285</v>
      </c>
      <c r="I23" s="51">
        <f t="shared" si="9"/>
        <v>1905334.6535714285</v>
      </c>
      <c r="J23" s="51">
        <f t="shared" si="9"/>
        <v>1905334.6535714285</v>
      </c>
      <c r="K23" s="68">
        <f t="shared" si="9"/>
        <v>1905334.6535714285</v>
      </c>
      <c r="L23" s="70">
        <f t="shared" si="9"/>
        <v>1905334.6535714285</v>
      </c>
      <c r="M23" s="70">
        <f t="shared" ref="M23" si="10">L7</f>
        <v>1905334.6535714285</v>
      </c>
    </row>
    <row r="24" spans="1:13" ht="15.75" thickBot="1">
      <c r="A24" s="55" t="s">
        <v>118</v>
      </c>
      <c r="B24" s="42">
        <v>0</v>
      </c>
      <c r="C24" s="42">
        <f>B12</f>
        <v>0</v>
      </c>
      <c r="D24" s="51">
        <f t="shared" ref="D24:L24" si="11">C12</f>
        <v>62794.497265714279</v>
      </c>
      <c r="E24" s="51">
        <f t="shared" si="11"/>
        <v>113861.80273028566</v>
      </c>
      <c r="F24" s="51">
        <f t="shared" si="11"/>
        <v>114958.754239619</v>
      </c>
      <c r="G24" s="51">
        <f t="shared" si="11"/>
        <v>116055.70574895234</v>
      </c>
      <c r="H24" s="51">
        <f t="shared" si="11"/>
        <v>117152.65725828566</v>
      </c>
      <c r="I24" s="51">
        <f t="shared" si="11"/>
        <v>118249.60876761901</v>
      </c>
      <c r="J24" s="51">
        <f t="shared" si="11"/>
        <v>119346.56027695234</v>
      </c>
      <c r="K24" s="68">
        <f t="shared" si="11"/>
        <v>120443.51178628567</v>
      </c>
      <c r="L24" s="70">
        <f t="shared" si="11"/>
        <v>121540.463295619</v>
      </c>
      <c r="M24" s="70">
        <f t="shared" ref="M24" si="12">L12</f>
        <v>122637.41480495235</v>
      </c>
    </row>
    <row r="25" spans="1:13" ht="15.75" thickBot="1">
      <c r="A25" s="55" t="s">
        <v>119</v>
      </c>
      <c r="B25" s="42">
        <v>0</v>
      </c>
      <c r="C25" s="51">
        <f>C21-C22-C23-C24</f>
        <v>219617.98142857139</v>
      </c>
      <c r="D25" s="51">
        <f t="shared" ref="D25:M25" si="13">D21-D22-D23-D24</f>
        <v>983780.45716285706</v>
      </c>
      <c r="E25" s="51">
        <f t="shared" si="13"/>
        <v>1948377.6358411426</v>
      </c>
      <c r="F25" s="51">
        <f t="shared" si="13"/>
        <v>1947280.6843318092</v>
      </c>
      <c r="G25" s="51">
        <f t="shared" si="13"/>
        <v>1946183.732822476</v>
      </c>
      <c r="H25" s="51">
        <f t="shared" si="13"/>
        <v>1945086.7813131425</v>
      </c>
      <c r="I25" s="51">
        <f t="shared" si="13"/>
        <v>1943989.8298038091</v>
      </c>
      <c r="J25" s="51">
        <f t="shared" si="13"/>
        <v>1942892.8782944758</v>
      </c>
      <c r="K25" s="68">
        <f t="shared" si="13"/>
        <v>1941795.9267851426</v>
      </c>
      <c r="L25" s="70">
        <f t="shared" si="13"/>
        <v>1940698.9752758092</v>
      </c>
      <c r="M25" s="70">
        <f t="shared" si="13"/>
        <v>1939602.0237664757</v>
      </c>
    </row>
    <row r="26" spans="1:13" ht="15.75" thickBot="1">
      <c r="A26" s="53" t="s">
        <v>120</v>
      </c>
      <c r="B26" s="42"/>
      <c r="C26" s="42"/>
      <c r="D26" s="42"/>
      <c r="E26" s="42"/>
      <c r="F26" s="42"/>
      <c r="G26" s="42"/>
      <c r="H26" s="42"/>
      <c r="I26" s="42"/>
      <c r="J26" s="42"/>
      <c r="K26" s="71"/>
      <c r="L26" s="72"/>
      <c r="M26" s="72"/>
    </row>
    <row r="27" spans="1:13" ht="15.75" thickBot="1">
      <c r="A27" s="55" t="s">
        <v>33</v>
      </c>
      <c r="B27" s="51">
        <f>Инвестиции!B58</f>
        <v>2056784.08</v>
      </c>
      <c r="C27" s="51">
        <f>Инвестиции!C58</f>
        <v>1439748.8560000001</v>
      </c>
      <c r="D27" s="51">
        <f>Инвестиции!D58</f>
        <v>617035.22400000005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71">
        <v>0</v>
      </c>
      <c r="L27" s="72">
        <v>0</v>
      </c>
      <c r="M27" s="72">
        <v>0</v>
      </c>
    </row>
    <row r="28" spans="1:13" ht="15.75" thickBot="1">
      <c r="A28" s="55" t="s">
        <v>121</v>
      </c>
      <c r="B28" s="51">
        <f>B26-B27</f>
        <v>-2056784.08</v>
      </c>
      <c r="C28" s="51">
        <f t="shared" ref="C28:L28" si="14">C26-C27</f>
        <v>-1439748.8560000001</v>
      </c>
      <c r="D28" s="51">
        <f t="shared" si="14"/>
        <v>-617035.22400000005</v>
      </c>
      <c r="E28" s="51">
        <f t="shared" si="14"/>
        <v>0</v>
      </c>
      <c r="F28" s="51">
        <f t="shared" si="14"/>
        <v>0</v>
      </c>
      <c r="G28" s="51">
        <f t="shared" si="14"/>
        <v>0</v>
      </c>
      <c r="H28" s="51">
        <f t="shared" si="14"/>
        <v>0</v>
      </c>
      <c r="I28" s="51">
        <f t="shared" si="14"/>
        <v>0</v>
      </c>
      <c r="J28" s="51">
        <f t="shared" si="14"/>
        <v>0</v>
      </c>
      <c r="K28" s="68">
        <f t="shared" si="14"/>
        <v>0</v>
      </c>
      <c r="L28" s="70">
        <f t="shared" si="14"/>
        <v>0</v>
      </c>
      <c r="M28" s="70">
        <v>0</v>
      </c>
    </row>
    <row r="29" spans="1:13" ht="15.75" thickBot="1">
      <c r="A29" s="53" t="s">
        <v>122</v>
      </c>
      <c r="B29" s="42"/>
      <c r="C29" s="42"/>
      <c r="D29" s="42"/>
      <c r="E29" s="42"/>
      <c r="F29" s="42"/>
      <c r="G29" s="42"/>
      <c r="H29" s="42"/>
      <c r="I29" s="42"/>
      <c r="J29" s="42"/>
      <c r="K29" s="71"/>
      <c r="L29" s="72"/>
      <c r="M29" s="72"/>
    </row>
    <row r="30" spans="1:13" ht="15.75" thickBot="1">
      <c r="A30" s="55" t="s">
        <v>123</v>
      </c>
      <c r="B30" s="51">
        <f>Инвестиции!B58</f>
        <v>2056784.08</v>
      </c>
      <c r="C30" s="51">
        <f>Инвестиции!C58</f>
        <v>1439748.8560000001</v>
      </c>
      <c r="D30" s="51">
        <f>Инвестиции!D58</f>
        <v>617035.22400000005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71">
        <v>0</v>
      </c>
      <c r="L30" s="72">
        <v>0</v>
      </c>
      <c r="M30" s="72">
        <v>0</v>
      </c>
    </row>
    <row r="31" spans="1:13" ht="15.75" thickBot="1">
      <c r="A31" s="55" t="s">
        <v>124</v>
      </c>
      <c r="B31" s="42">
        <v>0</v>
      </c>
      <c r="C31" s="42">
        <v>3336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71">
        <v>0</v>
      </c>
      <c r="L31" s="72">
        <v>0</v>
      </c>
      <c r="M31" s="72">
        <v>0</v>
      </c>
    </row>
    <row r="32" spans="1:13" ht="15.75" thickBot="1">
      <c r="A32" s="55" t="s">
        <v>125</v>
      </c>
      <c r="B32" s="42">
        <v>0</v>
      </c>
      <c r="C32" s="51">
        <f>Инвестиции!C61</f>
        <v>0</v>
      </c>
      <c r="D32" s="51">
        <f>Инвестиции!D61</f>
        <v>0</v>
      </c>
      <c r="E32" s="51">
        <f>Инвестиции!E61</f>
        <v>621605.85528888891</v>
      </c>
      <c r="F32" s="51">
        <f>Инвестиции!F61</f>
        <v>603323.33013333334</v>
      </c>
      <c r="G32" s="51">
        <f>Инвестиции!G61</f>
        <v>585040.80497777788</v>
      </c>
      <c r="H32" s="51">
        <f>Инвестиции!H61</f>
        <v>566758.27982222231</v>
      </c>
      <c r="I32" s="51">
        <f>Инвестиции!I61</f>
        <v>548475.75466666673</v>
      </c>
      <c r="J32" s="51">
        <f>Инвестиции!J61</f>
        <v>530193.22951111116</v>
      </c>
      <c r="K32" s="68">
        <f>Инвестиции!K61</f>
        <v>511910.70435555559</v>
      </c>
      <c r="L32" s="70">
        <f>Инвестиции!L61</f>
        <v>493628.17920000007</v>
      </c>
      <c r="M32" s="70">
        <f>Инвестиции!M61</f>
        <v>475345.6540444445</v>
      </c>
    </row>
    <row r="33" spans="1:13" ht="15.75" thickBot="1">
      <c r="A33" s="55" t="s">
        <v>126</v>
      </c>
      <c r="B33" s="51">
        <f>B30+B31-B32</f>
        <v>2056784.08</v>
      </c>
      <c r="C33" s="51">
        <f t="shared" ref="C33:M33" si="15">C30+C31-C32</f>
        <v>1443084.8560000001</v>
      </c>
      <c r="D33" s="51">
        <f t="shared" si="15"/>
        <v>617035.22400000005</v>
      </c>
      <c r="E33" s="51">
        <f t="shared" si="15"/>
        <v>-621605.85528888891</v>
      </c>
      <c r="F33" s="51">
        <f t="shared" si="15"/>
        <v>-603323.33013333334</v>
      </c>
      <c r="G33" s="51">
        <f t="shared" si="15"/>
        <v>-585040.80497777788</v>
      </c>
      <c r="H33" s="51">
        <f t="shared" si="15"/>
        <v>-566758.27982222231</v>
      </c>
      <c r="I33" s="51">
        <f t="shared" si="15"/>
        <v>-548475.75466666673</v>
      </c>
      <c r="J33" s="51">
        <f t="shared" si="15"/>
        <v>-530193.22951111116</v>
      </c>
      <c r="K33" s="68">
        <f t="shared" si="15"/>
        <v>-511910.70435555559</v>
      </c>
      <c r="L33" s="70">
        <f t="shared" si="15"/>
        <v>-493628.17920000007</v>
      </c>
      <c r="M33" s="70">
        <f t="shared" si="15"/>
        <v>-475345.6540444445</v>
      </c>
    </row>
    <row r="34" spans="1:13" ht="15.75" thickBot="1">
      <c r="A34" s="56" t="s">
        <v>127</v>
      </c>
      <c r="B34" s="51">
        <f>B28+B33</f>
        <v>0</v>
      </c>
      <c r="C34" s="51">
        <f>C25+C28+C33</f>
        <v>222953.98142857151</v>
      </c>
      <c r="D34" s="51">
        <f t="shared" ref="D34:M34" si="16">D25+D28+D33</f>
        <v>983780.45716285706</v>
      </c>
      <c r="E34" s="51">
        <f t="shared" si="16"/>
        <v>1326771.7805522536</v>
      </c>
      <c r="F34" s="51">
        <f t="shared" si="16"/>
        <v>1343957.3541984758</v>
      </c>
      <c r="G34" s="51">
        <f t="shared" si="16"/>
        <v>1361142.9278446981</v>
      </c>
      <c r="H34" s="51">
        <f t="shared" si="16"/>
        <v>1378328.5014909203</v>
      </c>
      <c r="I34" s="51">
        <f t="shared" si="16"/>
        <v>1395514.0751371423</v>
      </c>
      <c r="J34" s="51">
        <f t="shared" si="16"/>
        <v>1412699.6487833648</v>
      </c>
      <c r="K34" s="68">
        <f t="shared" si="16"/>
        <v>1429885.222429587</v>
      </c>
      <c r="L34" s="70">
        <f t="shared" si="16"/>
        <v>1447070.796075809</v>
      </c>
      <c r="M34" s="70">
        <f t="shared" si="16"/>
        <v>1464256.3697220313</v>
      </c>
    </row>
    <row r="35" spans="1:13" ht="15.75" thickBot="1">
      <c r="A35" s="56" t="s">
        <v>128</v>
      </c>
      <c r="B35" s="42">
        <v>0</v>
      </c>
      <c r="C35" s="51">
        <f>B35+C34</f>
        <v>222953.98142857151</v>
      </c>
      <c r="D35" s="51">
        <f t="shared" ref="D35:M35" si="17">C35+D34</f>
        <v>1206734.4385914286</v>
      </c>
      <c r="E35" s="51">
        <f t="shared" si="17"/>
        <v>2533506.2191436822</v>
      </c>
      <c r="F35" s="51">
        <f t="shared" si="17"/>
        <v>3877463.573342158</v>
      </c>
      <c r="G35" s="51">
        <f t="shared" si="17"/>
        <v>5238606.5011868561</v>
      </c>
      <c r="H35" s="51">
        <f t="shared" si="17"/>
        <v>6616935.0026777759</v>
      </c>
      <c r="I35" s="51">
        <f t="shared" si="17"/>
        <v>8012449.077814918</v>
      </c>
      <c r="J35" s="51">
        <f t="shared" si="17"/>
        <v>9425148.7265982833</v>
      </c>
      <c r="K35" s="68">
        <f t="shared" si="17"/>
        <v>10855033.94902787</v>
      </c>
      <c r="L35" s="70">
        <f t="shared" si="17"/>
        <v>12302104.74510368</v>
      </c>
      <c r="M35" s="70">
        <f t="shared" si="17"/>
        <v>13766361.114825711</v>
      </c>
    </row>
  </sheetData>
  <mergeCells count="21">
    <mergeCell ref="H18:H19"/>
    <mergeCell ref="I18:I19"/>
    <mergeCell ref="J18:J19"/>
    <mergeCell ref="K18:K19"/>
    <mergeCell ref="L18:L19"/>
    <mergeCell ref="H4:H5"/>
    <mergeCell ref="I4:I5"/>
    <mergeCell ref="J4:J5"/>
    <mergeCell ref="K4:K5"/>
    <mergeCell ref="B18:B19"/>
    <mergeCell ref="C18:C19"/>
    <mergeCell ref="D18:D19"/>
    <mergeCell ref="E18:E19"/>
    <mergeCell ref="F18:F19"/>
    <mergeCell ref="G18:G19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M20"/>
  <sheetViews>
    <sheetView topLeftCell="A4" workbookViewId="0">
      <selection activeCell="B12" sqref="B12"/>
    </sheetView>
  </sheetViews>
  <sheetFormatPr defaultRowHeight="15"/>
  <cols>
    <col min="1" max="1" width="34.5703125" customWidth="1"/>
    <col min="2" max="2" width="12.28515625" bestFit="1" customWidth="1"/>
  </cols>
  <sheetData>
    <row r="2" spans="1:13" ht="15.75">
      <c r="A2" s="14" t="s">
        <v>129</v>
      </c>
    </row>
    <row r="3" spans="1:13" ht="15.75" thickBot="1">
      <c r="B3">
        <v>0</v>
      </c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M3">
        <v>11</v>
      </c>
    </row>
    <row r="4" spans="1:13">
      <c r="A4" s="52"/>
      <c r="B4" s="151" t="s">
        <v>233</v>
      </c>
      <c r="C4" s="147" t="s">
        <v>75</v>
      </c>
      <c r="D4" s="147" t="s">
        <v>40</v>
      </c>
      <c r="E4" s="147" t="s">
        <v>41</v>
      </c>
      <c r="F4" s="147" t="s">
        <v>42</v>
      </c>
      <c r="G4" s="147" t="s">
        <v>43</v>
      </c>
      <c r="H4" s="147" t="s">
        <v>44</v>
      </c>
      <c r="I4" s="147" t="s">
        <v>45</v>
      </c>
      <c r="J4" s="147" t="s">
        <v>46</v>
      </c>
      <c r="K4" s="147" t="s">
        <v>47</v>
      </c>
      <c r="L4" s="149" t="s">
        <v>48</v>
      </c>
      <c r="M4" s="27"/>
    </row>
    <row r="5" spans="1:13" ht="15.75" thickBot="1">
      <c r="A5" s="53" t="s">
        <v>32</v>
      </c>
      <c r="B5" s="152"/>
      <c r="C5" s="148"/>
      <c r="D5" s="148"/>
      <c r="E5" s="148"/>
      <c r="F5" s="148"/>
      <c r="G5" s="148"/>
      <c r="H5" s="148"/>
      <c r="I5" s="148"/>
      <c r="J5" s="148"/>
      <c r="K5" s="148"/>
      <c r="L5" s="150"/>
      <c r="M5" s="69" t="s">
        <v>49</v>
      </c>
    </row>
    <row r="6" spans="1:13" ht="15.75" thickBot="1">
      <c r="A6" s="57" t="s">
        <v>130</v>
      </c>
      <c r="B6" s="51">
        <f>Инвестиции!B56-Инвестиции!B58</f>
        <v>-2056784.08</v>
      </c>
      <c r="C6" s="51">
        <f>Инвестиции!C56-Инвестиции!C58+БДДС!C25-Инвестиции!C60</f>
        <v>-1220130.8745714286</v>
      </c>
      <c r="D6" s="51">
        <f>Инвестиции!D56-Инвестиции!D58+БДДС!D25-Инвестиции!D60</f>
        <v>366745.23316285701</v>
      </c>
      <c r="E6" s="51">
        <f>Инвестиции!E56-Инвестиции!E58+БДДС!E25-Инвестиции!E60</f>
        <v>1783834.9094411426</v>
      </c>
      <c r="F6" s="51">
        <f>Инвестиции!F56-Инвестиции!F58+БДДС!F25-Инвестиции!F60</f>
        <v>1801020.4830873646</v>
      </c>
      <c r="G6" s="51">
        <f>Инвестиции!G56-Инвестиции!G58+БДДС!G25-Инвестиции!G60</f>
        <v>1818206.0567335871</v>
      </c>
      <c r="H6" s="51">
        <f>Инвестиции!H56-Инвестиции!H58+БДДС!H25-Инвестиции!H60</f>
        <v>1835391.6303798091</v>
      </c>
      <c r="I6" s="51">
        <f>Инвестиции!I56-Инвестиции!I58+БДДС!I25-Инвестиции!I60</f>
        <v>1852577.2040260313</v>
      </c>
      <c r="J6" s="51">
        <f>Инвестиции!J56-Инвестиции!J58+БДДС!J25-Инвестиции!J60</f>
        <v>1869762.7776722535</v>
      </c>
      <c r="K6" s="51">
        <f>Инвестиции!K56-Инвестиции!K58+БДДС!K25-Инвестиции!K60</f>
        <v>1886948.351318476</v>
      </c>
      <c r="L6" s="51">
        <f>Инвестиции!L56-Инвестиции!L58+БДДС!L25-Инвестиции!L60</f>
        <v>1904133.924964698</v>
      </c>
      <c r="M6" s="51">
        <f>Инвестиции!M56-Инвестиции!M58+БДДС!M25-Инвестиции!M60</f>
        <v>1921319.4986109203</v>
      </c>
    </row>
    <row r="7" spans="1:13" ht="15.75" thickBot="1">
      <c r="A7" s="57" t="s">
        <v>137</v>
      </c>
      <c r="B7" s="42">
        <f>1/1.09^B3</f>
        <v>1</v>
      </c>
      <c r="C7" s="49">
        <f t="shared" ref="C7:M7" si="0">1/1.09^C3</f>
        <v>0.9174311926605504</v>
      </c>
      <c r="D7" s="49">
        <f t="shared" si="0"/>
        <v>0.84167999326655996</v>
      </c>
      <c r="E7" s="49">
        <f t="shared" si="0"/>
        <v>0.77218348006106419</v>
      </c>
      <c r="F7" s="49">
        <f t="shared" si="0"/>
        <v>0.7084252110651964</v>
      </c>
      <c r="G7" s="49">
        <f t="shared" si="0"/>
        <v>0.64993138629834524</v>
      </c>
      <c r="H7" s="49">
        <f t="shared" si="0"/>
        <v>0.5962673268792158</v>
      </c>
      <c r="I7" s="49">
        <f t="shared" si="0"/>
        <v>0.54703424484331731</v>
      </c>
      <c r="J7" s="49">
        <f t="shared" si="0"/>
        <v>0.50186627967276809</v>
      </c>
      <c r="K7" s="73">
        <f t="shared" si="0"/>
        <v>0.46042777951630098</v>
      </c>
      <c r="L7" s="74">
        <f t="shared" si="0"/>
        <v>0.42241080689568894</v>
      </c>
      <c r="M7" s="74">
        <f t="shared" si="0"/>
        <v>0.38753285036301738</v>
      </c>
    </row>
    <row r="8" spans="1:13" ht="15.75" thickBot="1">
      <c r="A8" s="57" t="s">
        <v>131</v>
      </c>
      <c r="B8" s="51">
        <f>B6*B7</f>
        <v>-2056784.08</v>
      </c>
      <c r="C8" s="51">
        <f t="shared" ref="C8:M8" si="1">C6*C7</f>
        <v>-1119386.1234600262</v>
      </c>
      <c r="D8" s="51">
        <f t="shared" si="1"/>
        <v>308682.12537905644</v>
      </c>
      <c r="E8" s="51">
        <f t="shared" si="1"/>
        <v>1377447.8482266748</v>
      </c>
      <c r="F8" s="51">
        <f t="shared" si="1"/>
        <v>1275888.3158639083</v>
      </c>
      <c r="G8" s="51">
        <f t="shared" si="1"/>
        <v>1181709.183028908</v>
      </c>
      <c r="H8" s="51">
        <f t="shared" si="1"/>
        <v>1094384.0612230545</v>
      </c>
      <c r="I8" s="51">
        <f t="shared" si="1"/>
        <v>1013423.1718183242</v>
      </c>
      <c r="J8" s="51">
        <f t="shared" si="1"/>
        <v>938370.88910099491</v>
      </c>
      <c r="K8" s="68">
        <f t="shared" si="1"/>
        <v>868803.43945951096</v>
      </c>
      <c r="L8" s="70">
        <f t="shared" si="1"/>
        <v>804326.74768179329</v>
      </c>
      <c r="M8" s="70">
        <f t="shared" si="1"/>
        <v>744574.42175473331</v>
      </c>
    </row>
    <row r="9" spans="1:13" ht="15.75" thickBot="1">
      <c r="A9" s="57" t="s">
        <v>129</v>
      </c>
      <c r="B9" s="51">
        <f>B8</f>
        <v>-2056784.08</v>
      </c>
      <c r="C9" s="51">
        <f>B9+C8</f>
        <v>-3176170.2034600265</v>
      </c>
      <c r="D9" s="51">
        <f t="shared" ref="D9:M9" si="2">C9+D8</f>
        <v>-2867488.0780809699</v>
      </c>
      <c r="E9" s="51">
        <f t="shared" si="2"/>
        <v>-1490040.229854295</v>
      </c>
      <c r="F9" s="51">
        <f t="shared" si="2"/>
        <v>-214151.91399038676</v>
      </c>
      <c r="G9" s="51">
        <f t="shared" si="2"/>
        <v>967557.26903852122</v>
      </c>
      <c r="H9" s="51">
        <f t="shared" si="2"/>
        <v>2061941.3302615758</v>
      </c>
      <c r="I9" s="51">
        <f t="shared" si="2"/>
        <v>3075364.5020798999</v>
      </c>
      <c r="J9" s="51">
        <f t="shared" si="2"/>
        <v>4013735.3911808948</v>
      </c>
      <c r="K9" s="68">
        <f t="shared" si="2"/>
        <v>4882538.8306404054</v>
      </c>
      <c r="L9" s="70">
        <f t="shared" si="2"/>
        <v>5686865.5783221982</v>
      </c>
      <c r="M9" s="70">
        <f t="shared" si="2"/>
        <v>6431440.0000769319</v>
      </c>
    </row>
    <row r="12" spans="1:13" ht="30">
      <c r="A12" s="60" t="s">
        <v>210</v>
      </c>
      <c r="B12" s="63">
        <f>M9</f>
        <v>6431440.0000769319</v>
      </c>
    </row>
    <row r="13" spans="1:13">
      <c r="A13" s="60" t="s">
        <v>132</v>
      </c>
      <c r="B13" s="121">
        <f>B12/Инвестиции!B54</f>
        <v>1.5634699000774384</v>
      </c>
    </row>
    <row r="14" spans="1:13" ht="27.75" customHeight="1">
      <c r="A14" s="60" t="s">
        <v>136</v>
      </c>
      <c r="B14" s="61">
        <f>IRR(B6:M6)</f>
        <v>0.34073261488051337</v>
      </c>
    </row>
    <row r="15" spans="1:13" ht="15.75">
      <c r="A15" s="58" t="s">
        <v>133</v>
      </c>
      <c r="B15" s="76">
        <f>4-(F20/G19)</f>
        <v>3.6289278277226673</v>
      </c>
    </row>
    <row r="16" spans="1:13" ht="31.5">
      <c r="A16" s="59" t="s">
        <v>134</v>
      </c>
      <c r="B16" s="76">
        <f>5-(G9/H8)</f>
        <v>4.115888742058976</v>
      </c>
    </row>
    <row r="17" spans="1:13">
      <c r="A17" s="60" t="s">
        <v>135</v>
      </c>
      <c r="B17" s="76">
        <f>БДДС!M13/БДДС!M6*100</f>
        <v>32.639873870918471</v>
      </c>
    </row>
    <row r="19" spans="1:13">
      <c r="B19" s="75">
        <f>B6</f>
        <v>-2056784.08</v>
      </c>
      <c r="C19" s="50">
        <f t="shared" ref="C19:M19" si="3">C6</f>
        <v>-1220130.8745714286</v>
      </c>
      <c r="D19" s="50">
        <f t="shared" si="3"/>
        <v>366745.23316285701</v>
      </c>
      <c r="E19" s="50">
        <f t="shared" si="3"/>
        <v>1783834.9094411426</v>
      </c>
      <c r="F19" s="50">
        <f t="shared" si="3"/>
        <v>1801020.4830873646</v>
      </c>
      <c r="G19" s="50">
        <f t="shared" si="3"/>
        <v>1818206.0567335871</v>
      </c>
      <c r="H19" s="50">
        <f t="shared" si="3"/>
        <v>1835391.6303798091</v>
      </c>
      <c r="I19" s="50">
        <f t="shared" si="3"/>
        <v>1852577.2040260313</v>
      </c>
      <c r="J19" s="50">
        <f t="shared" si="3"/>
        <v>1869762.7776722535</v>
      </c>
      <c r="K19" s="50">
        <f t="shared" si="3"/>
        <v>1886948.351318476</v>
      </c>
      <c r="L19" s="50">
        <f t="shared" si="3"/>
        <v>1904133.924964698</v>
      </c>
      <c r="M19" s="50">
        <f t="shared" si="3"/>
        <v>1921319.4986109203</v>
      </c>
    </row>
    <row r="20" spans="1:13">
      <c r="B20" s="50">
        <f>B19</f>
        <v>-2056784.08</v>
      </c>
      <c r="C20" s="50">
        <f>B20+C19</f>
        <v>-3276914.9545714287</v>
      </c>
      <c r="D20" s="50">
        <f t="shared" ref="D20:M20" si="4">C20+D19</f>
        <v>-2910169.7214085716</v>
      </c>
      <c r="E20" s="50">
        <f t="shared" si="4"/>
        <v>-1126334.811967429</v>
      </c>
      <c r="F20" s="50">
        <f t="shared" si="4"/>
        <v>674685.67111993558</v>
      </c>
      <c r="G20" s="50">
        <f t="shared" si="4"/>
        <v>2492891.7278535226</v>
      </c>
      <c r="H20" s="50">
        <f t="shared" si="4"/>
        <v>4328283.3582333317</v>
      </c>
      <c r="I20" s="50">
        <f t="shared" si="4"/>
        <v>6180860.562259363</v>
      </c>
      <c r="J20" s="50">
        <f t="shared" si="4"/>
        <v>8050623.3399316166</v>
      </c>
      <c r="K20" s="50">
        <f t="shared" si="4"/>
        <v>9937571.6912500933</v>
      </c>
      <c r="L20" s="50">
        <f t="shared" si="4"/>
        <v>11841705.616214791</v>
      </c>
      <c r="M20" s="50">
        <f t="shared" si="4"/>
        <v>13763025.114825711</v>
      </c>
    </row>
  </sheetData>
  <mergeCells count="11">
    <mergeCell ref="H4:H5"/>
    <mergeCell ref="I4:I5"/>
    <mergeCell ref="J4:J5"/>
    <mergeCell ref="K4:K5"/>
    <mergeCell ref="L4:L5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C4" sqref="C4:C11"/>
    </sheetView>
  </sheetViews>
  <sheetFormatPr defaultRowHeight="15"/>
  <cols>
    <col min="1" max="1" width="33.42578125" customWidth="1"/>
    <col min="2" max="2" width="25.5703125" customWidth="1"/>
    <col min="3" max="3" width="15.5703125" customWidth="1"/>
  </cols>
  <sheetData>
    <row r="1" spans="1:3">
      <c r="A1" s="7" t="s">
        <v>138</v>
      </c>
    </row>
    <row r="2" spans="1:3" ht="15.75" thickBot="1"/>
    <row r="3" spans="1:3" ht="16.5" thickBot="1">
      <c r="A3" s="83" t="s">
        <v>32</v>
      </c>
      <c r="B3" s="84" t="s">
        <v>139</v>
      </c>
      <c r="C3" s="84" t="s">
        <v>73</v>
      </c>
    </row>
    <row r="4" spans="1:3" ht="32.25" thickBot="1">
      <c r="A4" s="32" t="s">
        <v>140</v>
      </c>
      <c r="B4" s="85" t="s">
        <v>141</v>
      </c>
      <c r="C4" s="86">
        <f>БДДС!D6</f>
        <v>5688499.9285714282</v>
      </c>
    </row>
    <row r="5" spans="1:3" ht="16.5" thickBot="1">
      <c r="A5" s="32" t="s">
        <v>142</v>
      </c>
      <c r="B5" s="85" t="s">
        <v>141</v>
      </c>
      <c r="C5" s="86">
        <f>БДДС!D7</f>
        <v>1905334.6535714285</v>
      </c>
    </row>
    <row r="6" spans="1:3" ht="16.5" thickBot="1">
      <c r="A6" s="32" t="s">
        <v>143</v>
      </c>
      <c r="B6" s="85" t="s">
        <v>144</v>
      </c>
      <c r="C6" s="86">
        <f>C4-C5</f>
        <v>3783165.2749999994</v>
      </c>
    </row>
    <row r="7" spans="1:3" ht="16.5" thickBot="1">
      <c r="A7" s="32" t="s">
        <v>145</v>
      </c>
      <c r="B7" s="85" t="s">
        <v>146</v>
      </c>
      <c r="C7" s="87">
        <f>C6/C4</f>
        <v>0.66505499208999341</v>
      </c>
    </row>
    <row r="8" spans="1:3" ht="16.5" thickBot="1">
      <c r="A8" s="32" t="s">
        <v>147</v>
      </c>
      <c r="B8" s="85" t="s">
        <v>141</v>
      </c>
      <c r="C8" s="86">
        <f>БДДС!D8</f>
        <v>1720925.8364285715</v>
      </c>
    </row>
    <row r="9" spans="1:3" ht="16.5" thickBot="1">
      <c r="A9" s="32" t="s">
        <v>148</v>
      </c>
      <c r="B9" s="85" t="s">
        <v>149</v>
      </c>
      <c r="C9" s="86">
        <f>C8/C7</f>
        <v>2587644.4157202877</v>
      </c>
    </row>
    <row r="10" spans="1:3" ht="32.25" thickBot="1">
      <c r="A10" s="32" t="s">
        <v>150</v>
      </c>
      <c r="B10" s="85" t="s">
        <v>151</v>
      </c>
      <c r="C10" s="86">
        <f>C4-C9</f>
        <v>3100855.5128511405</v>
      </c>
    </row>
    <row r="11" spans="1:3" ht="32.25" thickBot="1">
      <c r="A11" s="32" t="s">
        <v>152</v>
      </c>
      <c r="B11" s="85" t="s">
        <v>153</v>
      </c>
      <c r="C11" s="88">
        <f>C10/C4*100</f>
        <v>54.510952830931444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selection activeCell="B4" sqref="B4:L7"/>
    </sheetView>
  </sheetViews>
  <sheetFormatPr defaultRowHeight="15"/>
  <cols>
    <col min="1" max="1" width="28.28515625" customWidth="1"/>
  </cols>
  <sheetData>
    <row r="1" spans="1:12">
      <c r="A1" s="7" t="s">
        <v>101</v>
      </c>
    </row>
    <row r="2" spans="1:12" ht="15.75" thickBot="1"/>
    <row r="3" spans="1:12" ht="15.75" thickBot="1">
      <c r="A3" s="40" t="s">
        <v>39</v>
      </c>
      <c r="B3" s="41" t="s">
        <v>75</v>
      </c>
      <c r="C3" s="41" t="s">
        <v>40</v>
      </c>
      <c r="D3" s="41" t="s">
        <v>41</v>
      </c>
      <c r="E3" s="41" t="s">
        <v>42</v>
      </c>
      <c r="F3" s="41" t="s">
        <v>43</v>
      </c>
      <c r="G3" s="41" t="s">
        <v>44</v>
      </c>
      <c r="H3" s="41" t="s">
        <v>45</v>
      </c>
      <c r="I3" s="41" t="s">
        <v>46</v>
      </c>
      <c r="J3" s="77" t="s">
        <v>47</v>
      </c>
      <c r="K3" s="81" t="s">
        <v>48</v>
      </c>
      <c r="L3" s="78" t="s">
        <v>49</v>
      </c>
    </row>
    <row r="4" spans="1:12" ht="15.75" thickBot="1">
      <c r="A4" s="8" t="s">
        <v>98</v>
      </c>
      <c r="B4" s="42">
        <v>0</v>
      </c>
      <c r="C4" s="42">
        <v>0</v>
      </c>
      <c r="D4" s="51">
        <f>D10*0.022</f>
        <v>74484.318700000003</v>
      </c>
      <c r="E4" s="51">
        <f t="shared" ref="E4:L4" si="0">E10*0.022</f>
        <v>70564.091400000005</v>
      </c>
      <c r="F4" s="51">
        <f t="shared" si="0"/>
        <v>66643.864100000006</v>
      </c>
      <c r="G4" s="51">
        <f t="shared" si="0"/>
        <v>62723.636800000007</v>
      </c>
      <c r="H4" s="51">
        <f t="shared" si="0"/>
        <v>58803.409500000009</v>
      </c>
      <c r="I4" s="51">
        <f t="shared" si="0"/>
        <v>54883.18220000001</v>
      </c>
      <c r="J4" s="68">
        <f t="shared" si="0"/>
        <v>50962.954900000012</v>
      </c>
      <c r="K4" s="70">
        <f t="shared" si="0"/>
        <v>47042.727600000013</v>
      </c>
      <c r="L4" s="70">
        <f t="shared" si="0"/>
        <v>43122.500300000014</v>
      </c>
    </row>
    <row r="5" spans="1:12" ht="15.75" thickBot="1">
      <c r="A5" s="8" t="s">
        <v>99</v>
      </c>
      <c r="B5" s="42">
        <f>БДДС!B12</f>
        <v>0</v>
      </c>
      <c r="C5" s="51">
        <f>БДДС!C12</f>
        <v>62794.497265714279</v>
      </c>
      <c r="D5" s="51">
        <f>БДДС!D12</f>
        <v>113861.80273028566</v>
      </c>
      <c r="E5" s="51">
        <f>БДДС!E12</f>
        <v>114958.754239619</v>
      </c>
      <c r="F5" s="51">
        <f>БДДС!F12</f>
        <v>116055.70574895234</v>
      </c>
      <c r="G5" s="51">
        <f>БДДС!G12</f>
        <v>117152.65725828566</v>
      </c>
      <c r="H5" s="51">
        <f>БДДС!H12</f>
        <v>118249.60876761901</v>
      </c>
      <c r="I5" s="51">
        <f>БДДС!I12</f>
        <v>119346.56027695234</v>
      </c>
      <c r="J5" s="68">
        <f>БДДС!J12</f>
        <v>120443.51178628567</v>
      </c>
      <c r="K5" s="70">
        <f>БДДС!K12</f>
        <v>121540.463295619</v>
      </c>
      <c r="L5" s="70">
        <f>БДДС!L12</f>
        <v>122637.41480495235</v>
      </c>
    </row>
    <row r="6" spans="1:12" ht="15.75" thickBot="1">
      <c r="A6" s="8" t="s">
        <v>100</v>
      </c>
      <c r="B6" s="42">
        <v>0</v>
      </c>
      <c r="C6" s="51">
        <f>C12*0.003</f>
        <v>2370</v>
      </c>
      <c r="D6" s="51">
        <f>C6</f>
        <v>2370</v>
      </c>
      <c r="E6" s="51">
        <f t="shared" ref="E6:L6" si="1">D6</f>
        <v>2370</v>
      </c>
      <c r="F6" s="51">
        <f t="shared" si="1"/>
        <v>2370</v>
      </c>
      <c r="G6" s="51">
        <f t="shared" si="1"/>
        <v>2370</v>
      </c>
      <c r="H6" s="51">
        <f t="shared" si="1"/>
        <v>2370</v>
      </c>
      <c r="I6" s="51">
        <f t="shared" si="1"/>
        <v>2370</v>
      </c>
      <c r="J6" s="68">
        <f t="shared" si="1"/>
        <v>2370</v>
      </c>
      <c r="K6" s="70">
        <f t="shared" si="1"/>
        <v>2370</v>
      </c>
      <c r="L6" s="70">
        <f t="shared" si="1"/>
        <v>2370</v>
      </c>
    </row>
    <row r="7" spans="1:12" ht="15.75" thickBot="1">
      <c r="A7" s="43" t="s">
        <v>95</v>
      </c>
      <c r="B7" s="44">
        <f>B4+B5+B6</f>
        <v>0</v>
      </c>
      <c r="C7" s="79">
        <f t="shared" ref="C7:L7" si="2">C4+C5+C6</f>
        <v>65164.497265714279</v>
      </c>
      <c r="D7" s="79">
        <f t="shared" si="2"/>
        <v>190716.12143028568</v>
      </c>
      <c r="E7" s="79">
        <f t="shared" si="2"/>
        <v>187892.84563961899</v>
      </c>
      <c r="F7" s="79">
        <f t="shared" si="2"/>
        <v>185069.56984895235</v>
      </c>
      <c r="G7" s="79">
        <f t="shared" si="2"/>
        <v>182246.29405828565</v>
      </c>
      <c r="H7" s="79">
        <f t="shared" si="2"/>
        <v>179423.01826761902</v>
      </c>
      <c r="I7" s="79">
        <f t="shared" si="2"/>
        <v>176599.74247695235</v>
      </c>
      <c r="J7" s="80">
        <f t="shared" si="2"/>
        <v>173776.46668628568</v>
      </c>
      <c r="K7" s="82">
        <f t="shared" si="2"/>
        <v>170953.19089561902</v>
      </c>
      <c r="L7" s="82">
        <f t="shared" si="2"/>
        <v>168129.91510495235</v>
      </c>
    </row>
    <row r="9" spans="1:12">
      <c r="A9" s="11" t="s">
        <v>102</v>
      </c>
      <c r="B9" t="str">
        <f>B3</f>
        <v>2019 г.</v>
      </c>
      <c r="C9" t="str">
        <f t="shared" ref="C9:L9" si="3">C3</f>
        <v>2020 г.</v>
      </c>
      <c r="D9" t="str">
        <f t="shared" si="3"/>
        <v>2021 г.</v>
      </c>
      <c r="E9" t="str">
        <f t="shared" si="3"/>
        <v>2022 г.</v>
      </c>
      <c r="F9" t="str">
        <f t="shared" si="3"/>
        <v>2023 г.</v>
      </c>
      <c r="G9" t="str">
        <f t="shared" si="3"/>
        <v>2024 г.</v>
      </c>
      <c r="H9" t="str">
        <f t="shared" si="3"/>
        <v>2025 г.</v>
      </c>
      <c r="I9" t="str">
        <f t="shared" si="3"/>
        <v>2026 г.</v>
      </c>
      <c r="J9" t="str">
        <f t="shared" si="3"/>
        <v>2027 г.</v>
      </c>
      <c r="K9" t="str">
        <f t="shared" si="3"/>
        <v>2028 г.</v>
      </c>
      <c r="L9" t="str">
        <f t="shared" si="3"/>
        <v>2029 г.</v>
      </c>
    </row>
    <row r="10" spans="1:12">
      <c r="B10" s="34">
        <v>0</v>
      </c>
      <c r="C10" s="34">
        <f>Инвестиции!D54</f>
        <v>3563843</v>
      </c>
      <c r="D10" s="34">
        <f t="shared" ref="D10:L10" si="4">C10-D11</f>
        <v>3385650.85</v>
      </c>
      <c r="E10" s="34">
        <f t="shared" si="4"/>
        <v>3207458.7</v>
      </c>
      <c r="F10" s="34">
        <f t="shared" si="4"/>
        <v>3029266.5500000003</v>
      </c>
      <c r="G10" s="34">
        <f t="shared" si="4"/>
        <v>2851074.4000000004</v>
      </c>
      <c r="H10" s="34">
        <f t="shared" si="4"/>
        <v>2672882.2500000005</v>
      </c>
      <c r="I10" s="34">
        <f t="shared" si="4"/>
        <v>2494690.1000000006</v>
      </c>
      <c r="J10" s="34">
        <f t="shared" si="4"/>
        <v>2316497.9500000007</v>
      </c>
      <c r="K10" s="34">
        <f t="shared" si="4"/>
        <v>2138305.8000000007</v>
      </c>
      <c r="L10" s="34">
        <f t="shared" si="4"/>
        <v>1960113.6500000008</v>
      </c>
    </row>
    <row r="11" spans="1:12">
      <c r="A11" t="s">
        <v>103</v>
      </c>
      <c r="B11" s="50">
        <f>B10/20</f>
        <v>0</v>
      </c>
      <c r="C11" s="50">
        <f>C10/20</f>
        <v>178192.15</v>
      </c>
      <c r="D11" s="50">
        <f t="shared" ref="D11:L11" si="5">C11</f>
        <v>178192.15</v>
      </c>
      <c r="E11" s="50">
        <f t="shared" si="5"/>
        <v>178192.15</v>
      </c>
      <c r="F11" s="50">
        <f t="shared" si="5"/>
        <v>178192.15</v>
      </c>
      <c r="G11" s="50">
        <f t="shared" si="5"/>
        <v>178192.15</v>
      </c>
      <c r="H11" s="50">
        <f t="shared" si="5"/>
        <v>178192.15</v>
      </c>
      <c r="I11" s="50">
        <f t="shared" si="5"/>
        <v>178192.15</v>
      </c>
      <c r="J11" s="50">
        <f t="shared" si="5"/>
        <v>178192.15</v>
      </c>
      <c r="K11" s="50">
        <f t="shared" si="5"/>
        <v>178192.15</v>
      </c>
      <c r="L11" s="50">
        <f t="shared" si="5"/>
        <v>178192.15</v>
      </c>
    </row>
    <row r="12" spans="1:12">
      <c r="A12" t="s">
        <v>104</v>
      </c>
      <c r="B12">
        <f>Инвестиции!B4+Инвестиции!B11</f>
        <v>790000</v>
      </c>
      <c r="C12">
        <f>B12</f>
        <v>790000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36"/>
  <sheetViews>
    <sheetView topLeftCell="A25" workbookViewId="0">
      <selection activeCell="A40" sqref="A40"/>
    </sheetView>
  </sheetViews>
  <sheetFormatPr defaultRowHeight="15"/>
  <cols>
    <col min="1" max="1" width="49.7109375" customWidth="1"/>
    <col min="2" max="2" width="21" customWidth="1"/>
  </cols>
  <sheetData>
    <row r="1" spans="1:2" ht="15.75" thickBot="1">
      <c r="A1" s="7" t="s">
        <v>160</v>
      </c>
    </row>
    <row r="2" spans="1:2" ht="17.25" thickBot="1">
      <c r="A2" s="93" t="s">
        <v>0</v>
      </c>
      <c r="B2" s="94" t="s">
        <v>154</v>
      </c>
    </row>
    <row r="3" spans="1:2" ht="17.25" thickBot="1">
      <c r="A3" s="95" t="s">
        <v>2</v>
      </c>
      <c r="B3" s="96">
        <v>100</v>
      </c>
    </row>
    <row r="4" spans="1:2" ht="17.25" thickBot="1">
      <c r="A4" s="95" t="s">
        <v>155</v>
      </c>
      <c r="B4" s="96">
        <v>350</v>
      </c>
    </row>
    <row r="5" spans="1:2" ht="17.25" thickBot="1">
      <c r="A5" s="95" t="s">
        <v>3</v>
      </c>
      <c r="B5" s="96">
        <v>100</v>
      </c>
    </row>
    <row r="6" spans="1:2" ht="17.25" thickBot="1">
      <c r="A6" s="95" t="s">
        <v>4</v>
      </c>
      <c r="B6" s="96">
        <v>25</v>
      </c>
    </row>
    <row r="7" spans="1:2" ht="17.25" thickBot="1">
      <c r="A7" s="95" t="s">
        <v>4</v>
      </c>
      <c r="B7" s="96">
        <v>40</v>
      </c>
    </row>
    <row r="8" spans="1:2" ht="17.25" thickBot="1">
      <c r="A8" s="95" t="s">
        <v>4</v>
      </c>
      <c r="B8" s="96">
        <v>50</v>
      </c>
    </row>
    <row r="9" spans="1:2" ht="33.75" thickBot="1">
      <c r="A9" s="95" t="s">
        <v>5</v>
      </c>
      <c r="B9" s="96">
        <v>150</v>
      </c>
    </row>
    <row r="10" spans="1:2" ht="17.25" thickBot="1">
      <c r="A10" s="95" t="s">
        <v>7</v>
      </c>
      <c r="B10" s="96">
        <v>100</v>
      </c>
    </row>
    <row r="11" spans="1:2" ht="33.75" thickBot="1">
      <c r="A11" s="95" t="s">
        <v>156</v>
      </c>
      <c r="B11" s="96">
        <v>100</v>
      </c>
    </row>
    <row r="12" spans="1:2" ht="33.75" thickBot="1">
      <c r="A12" s="95" t="s">
        <v>157</v>
      </c>
      <c r="B12" s="96">
        <v>100</v>
      </c>
    </row>
    <row r="13" spans="1:2" ht="33.75" thickBot="1">
      <c r="A13" s="95" t="s">
        <v>9</v>
      </c>
      <c r="B13" s="96">
        <v>55</v>
      </c>
    </row>
    <row r="14" spans="1:2" ht="50.25" thickBot="1">
      <c r="A14" s="95" t="s">
        <v>10</v>
      </c>
      <c r="B14" s="96">
        <v>61</v>
      </c>
    </row>
    <row r="15" spans="1:2" ht="17.25" thickBot="1">
      <c r="A15" s="95" t="s">
        <v>158</v>
      </c>
      <c r="B15" s="96">
        <v>32</v>
      </c>
    </row>
    <row r="16" spans="1:2" ht="17.25" thickBot="1">
      <c r="A16" s="95" t="s">
        <v>12</v>
      </c>
      <c r="B16" s="96">
        <v>22</v>
      </c>
    </row>
    <row r="17" spans="1:2" ht="17.25" thickBot="1">
      <c r="A17" s="95" t="s">
        <v>159</v>
      </c>
      <c r="B17" s="96">
        <v>200</v>
      </c>
    </row>
    <row r="18" spans="1:2" ht="17.25" thickBot="1">
      <c r="A18" s="95" t="s">
        <v>13</v>
      </c>
      <c r="B18" s="96">
        <v>20</v>
      </c>
    </row>
    <row r="19" spans="1:2" ht="17.25" thickBot="1">
      <c r="A19" s="95" t="s">
        <v>14</v>
      </c>
      <c r="B19" s="96">
        <v>220</v>
      </c>
    </row>
    <row r="20" spans="1:2" ht="17.25" thickBot="1">
      <c r="A20" s="95" t="s">
        <v>89</v>
      </c>
      <c r="B20" s="96">
        <v>200</v>
      </c>
    </row>
    <row r="21" spans="1:2" ht="17.25" thickBot="1">
      <c r="A21" s="95" t="s">
        <v>90</v>
      </c>
      <c r="B21" s="96">
        <v>40</v>
      </c>
    </row>
    <row r="22" spans="1:2" ht="17.25" thickBot="1">
      <c r="A22" s="95" t="s">
        <v>15</v>
      </c>
      <c r="B22" s="96">
        <v>40</v>
      </c>
    </row>
    <row r="23" spans="1:2" ht="17.25" thickBot="1">
      <c r="A23" s="95" t="s">
        <v>16</v>
      </c>
      <c r="B23" s="96">
        <v>35</v>
      </c>
    </row>
    <row r="24" spans="1:2" ht="17.25" thickBot="1">
      <c r="A24" s="95" t="s">
        <v>17</v>
      </c>
      <c r="B24" s="96">
        <v>110</v>
      </c>
    </row>
    <row r="25" spans="1:2" ht="17.25" thickBot="1">
      <c r="A25" s="95" t="s">
        <v>18</v>
      </c>
      <c r="B25" s="96">
        <v>150</v>
      </c>
    </row>
    <row r="26" spans="1:2" ht="17.25" thickBot="1">
      <c r="A26" s="95" t="s">
        <v>19</v>
      </c>
      <c r="B26" s="96">
        <v>75</v>
      </c>
    </row>
    <row r="27" spans="1:2" ht="17.25" thickBot="1">
      <c r="A27" s="95" t="s">
        <v>20</v>
      </c>
      <c r="B27" s="96">
        <v>100</v>
      </c>
    </row>
    <row r="28" spans="1:2" ht="17.25" thickBot="1">
      <c r="A28" s="95" t="s">
        <v>21</v>
      </c>
      <c r="B28" s="96">
        <v>25</v>
      </c>
    </row>
    <row r="29" spans="1:2" ht="17.25" thickBot="1">
      <c r="A29" s="95" t="s">
        <v>22</v>
      </c>
      <c r="B29" s="96">
        <v>20</v>
      </c>
    </row>
    <row r="30" spans="1:2" ht="17.25" thickBot="1">
      <c r="A30" s="95" t="s">
        <v>23</v>
      </c>
      <c r="B30" s="96">
        <v>250</v>
      </c>
    </row>
    <row r="31" spans="1:2" ht="17.25" thickBot="1">
      <c r="A31" s="95" t="s">
        <v>24</v>
      </c>
      <c r="B31" s="96">
        <v>55</v>
      </c>
    </row>
    <row r="32" spans="1:2" ht="17.25" thickBot="1">
      <c r="A32" s="95" t="s">
        <v>25</v>
      </c>
      <c r="B32" s="96">
        <v>70</v>
      </c>
    </row>
    <row r="33" spans="1:2" ht="17.25" thickBot="1">
      <c r="A33" s="95" t="s">
        <v>26</v>
      </c>
      <c r="B33" s="96">
        <v>120</v>
      </c>
    </row>
    <row r="34" spans="1:2" ht="17.25" thickBot="1">
      <c r="A34" s="95" t="s">
        <v>29</v>
      </c>
      <c r="B34" s="96">
        <v>400</v>
      </c>
    </row>
    <row r="35" spans="1:2" ht="33.75" thickBot="1">
      <c r="A35" s="95" t="s">
        <v>91</v>
      </c>
      <c r="B35" s="96">
        <v>205</v>
      </c>
    </row>
    <row r="36" spans="1:2" ht="17.25" thickBot="1">
      <c r="A36" s="97" t="s">
        <v>95</v>
      </c>
      <c r="B36" s="98">
        <f>SUM(B3:B35)</f>
        <v>3620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Проект</vt:lpstr>
      <vt:lpstr>Инвестиции</vt:lpstr>
      <vt:lpstr>Доходы</vt:lpstr>
      <vt:lpstr>Затраты</vt:lpstr>
      <vt:lpstr>БДДС</vt:lpstr>
      <vt:lpstr>Расчет эффективности проекта</vt:lpstr>
      <vt:lpstr>Точка безубыточности</vt:lpstr>
      <vt:lpstr>Налоги</vt:lpstr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2017-10-06T17:29:57Z</dcterms:created>
  <dcterms:modified xsi:type="dcterms:W3CDTF">2018-03-11T05:11:47Z</dcterms:modified>
</cp:coreProperties>
</file>