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Загрузка" sheetId="6" r:id="rId1"/>
    <sheet name="Оборудование" sheetId="3" r:id="rId2"/>
    <sheet name="Затраты " sheetId="2" r:id="rId3"/>
    <sheet name="Фин.модель 24 мес" sheetId="1" r:id="rId4"/>
    <sheet name="Фин.модель на 5 лет" sheetId="4" r:id="rId5"/>
    <sheet name="Ф.М. на 5 лет для сети" sheetId="7" r:id="rId6"/>
  </sheets>
  <calcPr calcId="124519"/>
</workbook>
</file>

<file path=xl/calcChain.xml><?xml version="1.0" encoding="utf-8"?>
<calcChain xmlns="http://schemas.openxmlformats.org/spreadsheetml/2006/main">
  <c r="D16" i="2"/>
  <c r="D14"/>
  <c r="D13"/>
  <c r="D12"/>
  <c r="D11"/>
  <c r="D10"/>
  <c r="D9"/>
  <c r="D6"/>
  <c r="D5"/>
  <c r="D4"/>
  <c r="D3"/>
  <c r="D2"/>
  <c r="B19" i="7"/>
  <c r="C19"/>
  <c r="D19"/>
  <c r="E19"/>
  <c r="F19"/>
  <c r="F23"/>
  <c r="E23"/>
  <c r="D23"/>
  <c r="C23"/>
  <c r="B23"/>
  <c r="E7"/>
  <c r="F6"/>
  <c r="F11" s="1"/>
  <c r="E6"/>
  <c r="D6"/>
  <c r="D11" s="1"/>
  <c r="C6"/>
  <c r="C7" s="1"/>
  <c r="B6"/>
  <c r="B11" s="1"/>
  <c r="C14" i="6"/>
  <c r="B14"/>
  <c r="E8" i="7" l="1"/>
  <c r="C8"/>
  <c r="C16" s="1"/>
  <c r="E16"/>
  <c r="E21" s="1"/>
  <c r="C11"/>
  <c r="E11"/>
  <c r="B7"/>
  <c r="B8" s="1"/>
  <c r="D7"/>
  <c r="D8" s="1"/>
  <c r="F7"/>
  <c r="F8" s="1"/>
  <c r="F21" l="1"/>
  <c r="F16"/>
  <c r="B16"/>
  <c r="B21" s="1"/>
  <c r="E22"/>
  <c r="E25" s="1"/>
  <c r="E28" s="1"/>
  <c r="D16"/>
  <c r="D21" s="1"/>
  <c r="C21"/>
  <c r="D22" l="1"/>
  <c r="D25" s="1"/>
  <c r="B22"/>
  <c r="B25" s="1"/>
  <c r="C22"/>
  <c r="C25" s="1"/>
  <c r="C28" s="1"/>
  <c r="F22"/>
  <c r="F25" s="1"/>
  <c r="F28" s="1"/>
  <c r="B27" l="1"/>
  <c r="C26" s="1"/>
  <c r="C27" s="1"/>
  <c r="B28"/>
  <c r="D28"/>
  <c r="D31" i="3" l="1"/>
  <c r="D6"/>
  <c r="D5"/>
  <c r="D4"/>
  <c r="D3"/>
  <c r="D23"/>
  <c r="D22"/>
  <c r="D21"/>
  <c r="D20"/>
  <c r="D19"/>
  <c r="D24"/>
  <c r="D28"/>
  <c r="D27"/>
  <c r="D26"/>
  <c r="D25"/>
  <c r="Y28" i="1"/>
  <c r="X28"/>
  <c r="W28"/>
  <c r="V28"/>
  <c r="U28"/>
  <c r="T28"/>
  <c r="S28"/>
  <c r="R28"/>
  <c r="F23" i="4"/>
  <c r="E23"/>
  <c r="D23"/>
  <c r="C23"/>
  <c r="B23"/>
  <c r="F11"/>
  <c r="F19" s="1"/>
  <c r="D11"/>
  <c r="F7"/>
  <c r="D7"/>
  <c r="F6"/>
  <c r="F8" s="1"/>
  <c r="E6"/>
  <c r="E11" s="1"/>
  <c r="D6"/>
  <c r="D8" s="1"/>
  <c r="C6"/>
  <c r="B6"/>
  <c r="B11" l="1"/>
  <c r="B7"/>
  <c r="B8" s="1"/>
  <c r="B16" s="1"/>
  <c r="B19" s="1"/>
  <c r="B21" s="1"/>
  <c r="D16"/>
  <c r="D19" s="1"/>
  <c r="D21" s="1"/>
  <c r="F21"/>
  <c r="F16"/>
  <c r="C7"/>
  <c r="C8" s="1"/>
  <c r="E7"/>
  <c r="E8" s="1"/>
  <c r="C11"/>
  <c r="E16" l="1"/>
  <c r="E19" s="1"/>
  <c r="E21" s="1"/>
  <c r="D22"/>
  <c r="D25" s="1"/>
  <c r="C16"/>
  <c r="C19" s="1"/>
  <c r="C21" s="1"/>
  <c r="B22"/>
  <c r="B25" s="1"/>
  <c r="F22"/>
  <c r="F25" s="1"/>
  <c r="F28" s="1"/>
  <c r="B27" l="1"/>
  <c r="C26" s="1"/>
  <c r="B28"/>
  <c r="C22"/>
  <c r="C25" s="1"/>
  <c r="C28" s="1"/>
  <c r="E22"/>
  <c r="E25" s="1"/>
  <c r="E28" s="1"/>
  <c r="D27"/>
  <c r="D28"/>
  <c r="E27" l="1"/>
  <c r="F27" s="1"/>
  <c r="C27"/>
  <c r="C23" i="1" l="1"/>
  <c r="B23"/>
  <c r="Y23" l="1"/>
  <c r="X23"/>
  <c r="W23"/>
  <c r="V23"/>
  <c r="U23"/>
  <c r="Y6"/>
  <c r="Y11" s="1"/>
  <c r="X6"/>
  <c r="X11" s="1"/>
  <c r="W6"/>
  <c r="W11" s="1"/>
  <c r="V6"/>
  <c r="V11" s="1"/>
  <c r="U6"/>
  <c r="U11" s="1"/>
  <c r="T23"/>
  <c r="T6"/>
  <c r="T11" s="1"/>
  <c r="S23"/>
  <c r="R23"/>
  <c r="Q23"/>
  <c r="P23"/>
  <c r="O23"/>
  <c r="N23"/>
  <c r="S6"/>
  <c r="S11" s="1"/>
  <c r="R6"/>
  <c r="R11" s="1"/>
  <c r="Q6"/>
  <c r="Q11" s="1"/>
  <c r="P6"/>
  <c r="P11" s="1"/>
  <c r="O6"/>
  <c r="O11" s="1"/>
  <c r="N6"/>
  <c r="M23"/>
  <c r="L23"/>
  <c r="K23"/>
  <c r="J23"/>
  <c r="I23"/>
  <c r="H23"/>
  <c r="G23"/>
  <c r="F23"/>
  <c r="E23"/>
  <c r="D23"/>
  <c r="M6"/>
  <c r="M11" s="1"/>
  <c r="L6"/>
  <c r="L11" s="1"/>
  <c r="K6"/>
  <c r="K11" s="1"/>
  <c r="J6"/>
  <c r="J11" s="1"/>
  <c r="I6"/>
  <c r="I11" s="1"/>
  <c r="H6"/>
  <c r="H11" s="1"/>
  <c r="G6"/>
  <c r="G11" s="1"/>
  <c r="F6"/>
  <c r="F11" s="1"/>
  <c r="E6"/>
  <c r="E11" s="1"/>
  <c r="D6"/>
  <c r="D11" s="1"/>
  <c r="C6"/>
  <c r="C11" s="1"/>
  <c r="B6"/>
  <c r="B11" s="1"/>
  <c r="B19" s="1"/>
  <c r="P7" l="1"/>
  <c r="P8" s="1"/>
  <c r="O7"/>
  <c r="O8" s="1"/>
  <c r="Y7"/>
  <c r="Y8" s="1"/>
  <c r="X7"/>
  <c r="X8" s="1"/>
  <c r="W7"/>
  <c r="W8" s="1"/>
  <c r="V7"/>
  <c r="V8" s="1"/>
  <c r="U7"/>
  <c r="U8" s="1"/>
  <c r="T7"/>
  <c r="T8" s="1"/>
  <c r="S7"/>
  <c r="S8" s="1"/>
  <c r="R7"/>
  <c r="R8" s="1"/>
  <c r="R16" s="1"/>
  <c r="R19" s="1"/>
  <c r="R21" s="1"/>
  <c r="Q7"/>
  <c r="Q8" s="1"/>
  <c r="P16"/>
  <c r="P19" s="1"/>
  <c r="P21" s="1"/>
  <c r="P22" s="1"/>
  <c r="P25" s="1"/>
  <c r="O16"/>
  <c r="O19" s="1"/>
  <c r="O21" s="1"/>
  <c r="N7"/>
  <c r="N8" s="1"/>
  <c r="N11"/>
  <c r="R22"/>
  <c r="R25" s="1"/>
  <c r="C7"/>
  <c r="C8" s="1"/>
  <c r="E7"/>
  <c r="E8" s="1"/>
  <c r="G7"/>
  <c r="I7"/>
  <c r="I8" s="1"/>
  <c r="K7"/>
  <c r="K8" s="1"/>
  <c r="M7"/>
  <c r="M8" s="1"/>
  <c r="G8"/>
  <c r="B7"/>
  <c r="D7"/>
  <c r="F7"/>
  <c r="H7"/>
  <c r="H8" s="1"/>
  <c r="J7"/>
  <c r="J8" s="1"/>
  <c r="L7"/>
  <c r="L8" s="1"/>
  <c r="B8"/>
  <c r="B21" s="1"/>
  <c r="B25" s="1"/>
  <c r="B27" s="1"/>
  <c r="C26" s="1"/>
  <c r="D8"/>
  <c r="F8"/>
  <c r="Y16" l="1"/>
  <c r="Y19" s="1"/>
  <c r="Y21" s="1"/>
  <c r="X16"/>
  <c r="X19" s="1"/>
  <c r="X21" s="1"/>
  <c r="W16"/>
  <c r="W19" s="1"/>
  <c r="W21" s="1"/>
  <c r="V16"/>
  <c r="V19" s="1"/>
  <c r="V21" s="1"/>
  <c r="U16"/>
  <c r="U19" s="1"/>
  <c r="U21" s="1"/>
  <c r="T16"/>
  <c r="T19" s="1"/>
  <c r="T21" s="1"/>
  <c r="T22" s="1"/>
  <c r="T25" s="1"/>
  <c r="S16"/>
  <c r="S19" s="1"/>
  <c r="S21" s="1"/>
  <c r="Q16"/>
  <c r="Q19" s="1"/>
  <c r="Q21" s="1"/>
  <c r="O22"/>
  <c r="O25" s="1"/>
  <c r="N16"/>
  <c r="N19" s="1"/>
  <c r="N21" s="1"/>
  <c r="N22" s="1"/>
  <c r="N25" s="1"/>
  <c r="H16"/>
  <c r="H19" s="1"/>
  <c r="H21" s="1"/>
  <c r="H22" s="1"/>
  <c r="D16"/>
  <c r="D19" s="1"/>
  <c r="D21" s="1"/>
  <c r="L16"/>
  <c r="L19" s="1"/>
  <c r="L21" s="1"/>
  <c r="L22" s="1"/>
  <c r="I16"/>
  <c r="I19" s="1"/>
  <c r="I21" s="1"/>
  <c r="I22" s="1"/>
  <c r="E16"/>
  <c r="E19" s="1"/>
  <c r="E21" s="1"/>
  <c r="M16"/>
  <c r="M19" s="1"/>
  <c r="M21" s="1"/>
  <c r="M22" s="1"/>
  <c r="F16"/>
  <c r="F19" s="1"/>
  <c r="F21" s="1"/>
  <c r="J16"/>
  <c r="J19" s="1"/>
  <c r="J21" s="1"/>
  <c r="J22" s="1"/>
  <c r="G16"/>
  <c r="G19" s="1"/>
  <c r="G21" s="1"/>
  <c r="C16"/>
  <c r="C19" s="1"/>
  <c r="C21" s="1"/>
  <c r="C25" s="1"/>
  <c r="C27" s="1"/>
  <c r="D26" s="1"/>
  <c r="K16"/>
  <c r="K19" s="1"/>
  <c r="K21" s="1"/>
  <c r="K22" s="1"/>
  <c r="Y22" l="1"/>
  <c r="Y25" s="1"/>
  <c r="X22"/>
  <c r="X25" s="1"/>
  <c r="W22"/>
  <c r="W25" s="1"/>
  <c r="V22"/>
  <c r="V25" s="1"/>
  <c r="U22"/>
  <c r="U25" s="1"/>
  <c r="S22"/>
  <c r="S25" s="1"/>
  <c r="Q22"/>
  <c r="Q25" s="1"/>
  <c r="K25"/>
  <c r="G25"/>
  <c r="J25"/>
  <c r="F25"/>
  <c r="M25"/>
  <c r="E25"/>
  <c r="I25"/>
  <c r="L25"/>
  <c r="D25"/>
  <c r="D27" s="1"/>
  <c r="E26" s="1"/>
  <c r="H25"/>
  <c r="E27" l="1"/>
  <c r="F26" s="1"/>
  <c r="F27" s="1"/>
  <c r="G26" s="1"/>
  <c r="G27" s="1"/>
  <c r="H26" s="1"/>
  <c r="H27" s="1"/>
  <c r="I26" s="1"/>
  <c r="I27" s="1"/>
  <c r="J26" s="1"/>
  <c r="J27" s="1"/>
  <c r="K26" s="1"/>
  <c r="K27" s="1"/>
  <c r="L26" s="1"/>
  <c r="L27" s="1"/>
  <c r="M26" s="1"/>
  <c r="M27" s="1"/>
  <c r="N26" s="1"/>
  <c r="N27" s="1"/>
  <c r="O26" s="1"/>
  <c r="O27" s="1"/>
  <c r="P26" s="1"/>
  <c r="P27" s="1"/>
  <c r="Q26" s="1"/>
  <c r="Q27" s="1"/>
</calcChain>
</file>

<file path=xl/sharedStrings.xml><?xml version="1.0" encoding="utf-8"?>
<sst xmlns="http://schemas.openxmlformats.org/spreadsheetml/2006/main" count="165" uniqueCount="104">
  <si>
    <t>ДОХОДЫ</t>
  </si>
  <si>
    <t>Сезонная загрузка</t>
  </si>
  <si>
    <t>Кол-во клиентов в месяц</t>
  </si>
  <si>
    <t>Средний чек</t>
  </si>
  <si>
    <t>Выручка от услуг</t>
  </si>
  <si>
    <t>Допонительная выручка с продаж косметики</t>
  </si>
  <si>
    <t>ИТОГО ВЫРУЧКА</t>
  </si>
  <si>
    <t>РАСХОДЫ</t>
  </si>
  <si>
    <t>Окладная часть оплаты труда</t>
  </si>
  <si>
    <t>Премиальная часть оплаты труда</t>
  </si>
  <si>
    <t>Расходы на внештатный персонал</t>
  </si>
  <si>
    <t>Аренда</t>
  </si>
  <si>
    <t>Коммунальные платежи, интернет, телефон</t>
  </si>
  <si>
    <t>Рекламная компания</t>
  </si>
  <si>
    <t>Расходные материалы</t>
  </si>
  <si>
    <t>Прочие расходы(канцелярия, обслуживание кассы)</t>
  </si>
  <si>
    <t>Непредвиденные расходы и расходы на развитие</t>
  </si>
  <si>
    <t>ИТОГО РАСХОДЫ</t>
  </si>
  <si>
    <t>Прибыль до налогооблажения</t>
  </si>
  <si>
    <t>Налог УСН доход-расход</t>
  </si>
  <si>
    <t>Страховые взносы</t>
  </si>
  <si>
    <t>ЧИСТАЯ ПРИБЫЛЬ</t>
  </si>
  <si>
    <t>Первоночальные вложения</t>
  </si>
  <si>
    <t>Возврат инвестиций</t>
  </si>
  <si>
    <t>Рентабельность продаж %</t>
  </si>
  <si>
    <t>Не переменный расход с 3 по 10 месяц</t>
  </si>
  <si>
    <t>Не переменный расход с 11 по 12 месяц</t>
  </si>
  <si>
    <t>Не переменный расход с 1 по2 месяц</t>
  </si>
  <si>
    <t>Не переменный расход с 13 по 18 месяц</t>
  </si>
  <si>
    <t>Салон красоты</t>
  </si>
  <si>
    <t>Ремонт помещения</t>
  </si>
  <si>
    <t>Оборудование (всего):</t>
  </si>
  <si>
    <t>Мебель</t>
  </si>
  <si>
    <t>Оргтехника, видеонаблюдение и ПО</t>
  </si>
  <si>
    <t>ИТОГО ИНВЕСТИЦИЙ</t>
  </si>
  <si>
    <t>Расходы на подбор и обучение персонала</t>
  </si>
  <si>
    <t>Закупка материалов на запуск</t>
  </si>
  <si>
    <t>Аренда (1 и последний месяц)</t>
  </si>
  <si>
    <t>Маркетинг и реклама</t>
  </si>
  <si>
    <t>Прочие расходы</t>
  </si>
  <si>
    <t>ИТОГО РАСХОДЫ НА ЗАПУСК</t>
  </si>
  <si>
    <t>* Все расчеты взяты на открытие одной студии красоты</t>
  </si>
  <si>
    <t>Оборудование</t>
  </si>
  <si>
    <t>Парикмахерская группа</t>
  </si>
  <si>
    <t>Маникюрная группа</t>
  </si>
  <si>
    <t>Педикюрная зона</t>
  </si>
  <si>
    <t>Ресепшен</t>
  </si>
  <si>
    <t>Лаборатория</t>
  </si>
  <si>
    <t>Мойка парикмахерская</t>
  </si>
  <si>
    <t>Визажная зона</t>
  </si>
  <si>
    <t>Зона ожидания</t>
  </si>
  <si>
    <t>Боллер</t>
  </si>
  <si>
    <t>Кондиционер</t>
  </si>
  <si>
    <t>Маникюрный аппарат</t>
  </si>
  <si>
    <t>Педикюрный аппарат</t>
  </si>
  <si>
    <t>Пылесос настольный</t>
  </si>
  <si>
    <t xml:space="preserve">Сухожар </t>
  </si>
  <si>
    <t>УФ шкаф</t>
  </si>
  <si>
    <t>Фото зона</t>
  </si>
  <si>
    <t>Фен парикмахерский</t>
  </si>
  <si>
    <t>Машинка для стрижки волос</t>
  </si>
  <si>
    <t>колиество шт.</t>
  </si>
  <si>
    <t>цена руб.</t>
  </si>
  <si>
    <t>Набор расчесок</t>
  </si>
  <si>
    <t>Емкости для хранения и стерелизации</t>
  </si>
  <si>
    <t>Иструменты маникюрные</t>
  </si>
  <si>
    <t>Мелочи интерьера</t>
  </si>
  <si>
    <t>Итого:</t>
  </si>
  <si>
    <t>Основное оборудование и мебель</t>
  </si>
  <si>
    <t>ИТОГО ОДНА СТУДИЯ ПОД КЛЮЧ</t>
  </si>
  <si>
    <t xml:space="preserve"> 100 000 дополнительные затраты в первые четыре месяца месяца</t>
  </si>
  <si>
    <t>1й год</t>
  </si>
  <si>
    <t>2й год</t>
  </si>
  <si>
    <t>3й год</t>
  </si>
  <si>
    <t>4й год</t>
  </si>
  <si>
    <t>5 год</t>
  </si>
  <si>
    <t>Кол-во клиентов за год</t>
  </si>
  <si>
    <t xml:space="preserve">Проект "Студии красоты" ( расчета взяты для одной студии) </t>
  </si>
  <si>
    <t>1 год. Не изменные расходы</t>
  </si>
  <si>
    <t>2 год. Не изменные расходы</t>
  </si>
  <si>
    <t>3 год.</t>
  </si>
  <si>
    <t>5 год.</t>
  </si>
  <si>
    <t>4 год.</t>
  </si>
  <si>
    <t>Общая стоимость для сети</t>
  </si>
  <si>
    <t>Персонал</t>
  </si>
  <si>
    <t>в одну смену</t>
  </si>
  <si>
    <t>всего</t>
  </si>
  <si>
    <t>Мастер ногтевого сервиса, чел</t>
  </si>
  <si>
    <t>Парикмахер, чел</t>
  </si>
  <si>
    <t>ИТОГО:</t>
  </si>
  <si>
    <t>Кол-во клиентов/месяц*</t>
  </si>
  <si>
    <t>Основной персонал одной смены</t>
  </si>
  <si>
    <t>ВЫРУЧКА</t>
  </si>
  <si>
    <t>*в расчет было взято : 12 ти часовой рабочий день, среднее время рабты с клиентом 2 часа. Средняя нагрузка на мастера 4-5 клиента в день</t>
  </si>
  <si>
    <t>Администратор/ визажист,чел</t>
  </si>
  <si>
    <t>Масимальное число клиентов на одного мастера:  загрузка 70% ( расчеты для всей сети, 10 студий)</t>
  </si>
  <si>
    <t>Загрузка 70%</t>
  </si>
  <si>
    <t>Загрузка 30%</t>
  </si>
  <si>
    <t>Студии красоты</t>
  </si>
  <si>
    <t xml:space="preserve">Проект "Студии красоты" ( расчета взяты для сети 10 студий) </t>
  </si>
  <si>
    <t xml:space="preserve">Проект "Студия красоты" ( расчета взяты для одной студии) </t>
  </si>
  <si>
    <t>Студия красоты</t>
  </si>
  <si>
    <t>Сеть студий красоты ( 10 студий)</t>
  </si>
  <si>
    <t>*расчеты взяты на сеть студий красоты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</si>
</sst>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/>
    <xf numFmtId="0" fontId="0" fillId="2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5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3" fontId="0" fillId="2" borderId="0" xfId="0" applyNumberFormat="1" applyFill="1"/>
    <xf numFmtId="4" fontId="0" fillId="0" borderId="0" xfId="0" applyNumberFormat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13" sqref="E13"/>
    </sheetView>
  </sheetViews>
  <sheetFormatPr defaultRowHeight="15"/>
  <cols>
    <col min="1" max="1" width="58" customWidth="1"/>
    <col min="2" max="2" width="17.7109375" customWidth="1"/>
    <col min="3" max="3" width="16.140625" customWidth="1"/>
    <col min="4" max="4" width="16.7109375" customWidth="1"/>
  </cols>
  <sheetData>
    <row r="1" spans="1:4">
      <c r="A1" s="18" t="s">
        <v>95</v>
      </c>
      <c r="B1" s="18"/>
      <c r="C1" s="18"/>
      <c r="D1" s="18"/>
    </row>
    <row r="2" spans="1:4">
      <c r="C2" s="19" t="s">
        <v>29</v>
      </c>
      <c r="D2" s="19"/>
    </row>
    <row r="3" spans="1:4">
      <c r="A3" t="s">
        <v>84</v>
      </c>
      <c r="C3" t="s">
        <v>85</v>
      </c>
      <c r="D3" t="s">
        <v>86</v>
      </c>
    </row>
    <row r="4" spans="1:4">
      <c r="A4" t="s">
        <v>87</v>
      </c>
      <c r="C4">
        <v>10</v>
      </c>
      <c r="D4">
        <v>20</v>
      </c>
    </row>
    <row r="5" spans="1:4">
      <c r="A5" t="s">
        <v>88</v>
      </c>
      <c r="C5">
        <v>20</v>
      </c>
      <c r="D5">
        <v>40</v>
      </c>
    </row>
    <row r="6" spans="1:4">
      <c r="A6" t="s">
        <v>94</v>
      </c>
      <c r="C6">
        <v>10</v>
      </c>
      <c r="D6">
        <v>10</v>
      </c>
    </row>
    <row r="7" spans="1:4">
      <c r="A7" s="14" t="s">
        <v>89</v>
      </c>
      <c r="B7" s="20"/>
      <c r="C7" s="14">
        <v>40</v>
      </c>
      <c r="D7" s="14">
        <v>80</v>
      </c>
    </row>
    <row r="8" spans="1:4">
      <c r="B8" s="21"/>
    </row>
    <row r="9" spans="1:4">
      <c r="A9" s="19" t="s">
        <v>98</v>
      </c>
      <c r="B9" s="19"/>
      <c r="C9" s="19"/>
      <c r="D9" s="19"/>
    </row>
    <row r="10" spans="1:4">
      <c r="B10" t="s">
        <v>96</v>
      </c>
      <c r="C10" t="s">
        <v>97</v>
      </c>
    </row>
    <row r="11" spans="1:4">
      <c r="A11" t="s">
        <v>90</v>
      </c>
      <c r="B11" s="14">
        <v>5040</v>
      </c>
      <c r="C11">
        <v>2160</v>
      </c>
    </row>
    <row r="12" spans="1:4">
      <c r="A12" t="s">
        <v>3</v>
      </c>
      <c r="B12" s="14">
        <v>2200</v>
      </c>
      <c r="C12">
        <v>1390</v>
      </c>
    </row>
    <row r="13" spans="1:4">
      <c r="A13" t="s">
        <v>91</v>
      </c>
      <c r="B13" s="14">
        <v>30</v>
      </c>
      <c r="C13">
        <v>30</v>
      </c>
    </row>
    <row r="14" spans="1:4">
      <c r="A14" t="s">
        <v>92</v>
      </c>
      <c r="B14" s="14">
        <f>B12*B11</f>
        <v>11088000</v>
      </c>
      <c r="C14">
        <f>C12*C11</f>
        <v>3002400</v>
      </c>
    </row>
    <row r="18" spans="1:4">
      <c r="A18" s="22" t="s">
        <v>93</v>
      </c>
      <c r="B18" s="22"/>
      <c r="C18" s="22"/>
      <c r="D18" s="22"/>
    </row>
  </sheetData>
  <mergeCells count="4">
    <mergeCell ref="A1:D1"/>
    <mergeCell ref="C2:D2"/>
    <mergeCell ref="A9:D9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>
      <selection activeCell="D31" sqref="D31"/>
    </sheetView>
  </sheetViews>
  <sheetFormatPr defaultRowHeight="15"/>
  <cols>
    <col min="1" max="1" width="36.7109375" customWidth="1"/>
    <col min="2" max="2" width="27.5703125" style="2" customWidth="1"/>
    <col min="3" max="3" width="11.42578125" style="2" customWidth="1"/>
    <col min="4" max="4" width="18" style="2" customWidth="1"/>
  </cols>
  <sheetData>
    <row r="1" spans="1:4" ht="48" customHeight="1">
      <c r="A1" s="2" t="s">
        <v>42</v>
      </c>
      <c r="B1" s="2" t="s">
        <v>61</v>
      </c>
      <c r="C1" s="2" t="s">
        <v>62</v>
      </c>
      <c r="D1" s="2" t="s">
        <v>83</v>
      </c>
    </row>
    <row r="2" spans="1:4">
      <c r="A2" s="15" t="s">
        <v>32</v>
      </c>
    </row>
    <row r="3" spans="1:4">
      <c r="A3" s="2" t="s">
        <v>44</v>
      </c>
      <c r="B3" s="2">
        <v>1</v>
      </c>
      <c r="C3" s="2">
        <v>10000</v>
      </c>
      <c r="D3" s="5">
        <f>C3*10*B3</f>
        <v>100000</v>
      </c>
    </row>
    <row r="4" spans="1:4">
      <c r="A4" s="2" t="s">
        <v>43</v>
      </c>
      <c r="B4" s="2">
        <v>2</v>
      </c>
      <c r="C4" s="2">
        <v>30000</v>
      </c>
      <c r="D4" s="5">
        <f>C4*10*B4</f>
        <v>600000</v>
      </c>
    </row>
    <row r="5" spans="1:4">
      <c r="A5" s="2" t="s">
        <v>45</v>
      </c>
      <c r="B5" s="2">
        <v>1</v>
      </c>
      <c r="C5" s="2">
        <v>45000</v>
      </c>
      <c r="D5" s="5">
        <f>C5*10*B5</f>
        <v>450000</v>
      </c>
    </row>
    <row r="6" spans="1:4">
      <c r="A6" s="2" t="s">
        <v>46</v>
      </c>
      <c r="B6" s="2">
        <v>1</v>
      </c>
      <c r="C6" s="2">
        <v>12000</v>
      </c>
      <c r="D6" s="5">
        <f>C6*10*B6</f>
        <v>120000</v>
      </c>
    </row>
    <row r="7" spans="1:4">
      <c r="A7" s="2" t="s">
        <v>47</v>
      </c>
      <c r="B7" s="2">
        <v>1</v>
      </c>
      <c r="C7" s="2">
        <v>15000</v>
      </c>
      <c r="D7" s="5">
        <v>150000</v>
      </c>
    </row>
    <row r="8" spans="1:4">
      <c r="A8" s="2" t="s">
        <v>48</v>
      </c>
      <c r="B8" s="2">
        <v>1</v>
      </c>
      <c r="C8" s="2">
        <v>20000</v>
      </c>
      <c r="D8" s="5">
        <v>200000</v>
      </c>
    </row>
    <row r="9" spans="1:4">
      <c r="A9" s="2" t="s">
        <v>49</v>
      </c>
      <c r="B9" s="2">
        <v>1</v>
      </c>
      <c r="C9" s="2">
        <v>20000</v>
      </c>
      <c r="D9" s="5">
        <v>200000</v>
      </c>
    </row>
    <row r="10" spans="1:4">
      <c r="A10" s="2" t="s">
        <v>50</v>
      </c>
      <c r="B10" s="2">
        <v>1</v>
      </c>
      <c r="C10" s="2">
        <v>15000</v>
      </c>
      <c r="D10" s="5">
        <v>150000</v>
      </c>
    </row>
    <row r="11" spans="1:4">
      <c r="A11" s="2" t="s">
        <v>51</v>
      </c>
      <c r="B11" s="2">
        <v>1</v>
      </c>
      <c r="C11" s="2">
        <v>10000</v>
      </c>
      <c r="D11" s="5">
        <v>100000</v>
      </c>
    </row>
    <row r="12" spans="1:4">
      <c r="A12" s="2" t="s">
        <v>52</v>
      </c>
      <c r="B12" s="2">
        <v>1</v>
      </c>
      <c r="C12" s="2">
        <v>15000</v>
      </c>
      <c r="D12" s="5">
        <v>150000</v>
      </c>
    </row>
    <row r="13" spans="1:4">
      <c r="A13" s="2" t="s">
        <v>58</v>
      </c>
      <c r="B13" s="2">
        <v>1</v>
      </c>
      <c r="C13" s="2">
        <v>18000</v>
      </c>
      <c r="D13" s="5">
        <v>180000</v>
      </c>
    </row>
    <row r="14" spans="1:4">
      <c r="A14" s="2" t="s">
        <v>66</v>
      </c>
      <c r="B14" s="2">
        <v>1</v>
      </c>
      <c r="C14" s="2">
        <v>14000</v>
      </c>
      <c r="D14" s="5">
        <v>140000</v>
      </c>
    </row>
    <row r="15" spans="1:4">
      <c r="A15" s="2"/>
    </row>
    <row r="16" spans="1:4">
      <c r="A16" s="2"/>
    </row>
    <row r="17" spans="1:4">
      <c r="A17" s="2"/>
    </row>
    <row r="18" spans="1:4">
      <c r="A18" s="15" t="s">
        <v>42</v>
      </c>
    </row>
    <row r="19" spans="1:4">
      <c r="A19" s="2" t="s">
        <v>53</v>
      </c>
      <c r="B19" s="2">
        <v>1</v>
      </c>
      <c r="C19" s="2">
        <v>15000</v>
      </c>
      <c r="D19" s="2">
        <f t="shared" ref="D19:D28" si="0">C19*10*B19</f>
        <v>150000</v>
      </c>
    </row>
    <row r="20" spans="1:4">
      <c r="A20" s="2" t="s">
        <v>54</v>
      </c>
      <c r="B20" s="2">
        <v>1</v>
      </c>
      <c r="C20" s="2">
        <v>50000</v>
      </c>
      <c r="D20" s="2">
        <f t="shared" si="0"/>
        <v>500000</v>
      </c>
    </row>
    <row r="21" spans="1:4">
      <c r="A21" s="2" t="s">
        <v>55</v>
      </c>
      <c r="B21" s="2">
        <v>1</v>
      </c>
      <c r="C21" s="2">
        <v>5000</v>
      </c>
      <c r="D21" s="2">
        <f t="shared" si="0"/>
        <v>50000</v>
      </c>
    </row>
    <row r="22" spans="1:4">
      <c r="A22" s="2" t="s">
        <v>56</v>
      </c>
      <c r="B22" s="2">
        <v>1</v>
      </c>
      <c r="C22" s="2">
        <v>15000</v>
      </c>
      <c r="D22" s="2">
        <f t="shared" si="0"/>
        <v>150000</v>
      </c>
    </row>
    <row r="23" spans="1:4">
      <c r="A23" s="2" t="s">
        <v>57</v>
      </c>
      <c r="B23" s="2">
        <v>1</v>
      </c>
      <c r="C23" s="2">
        <v>6000</v>
      </c>
      <c r="D23" s="2">
        <f t="shared" si="0"/>
        <v>60000</v>
      </c>
    </row>
    <row r="24" spans="1:4">
      <c r="A24" s="2" t="s">
        <v>59</v>
      </c>
      <c r="B24" s="2">
        <v>2</v>
      </c>
      <c r="C24" s="2">
        <v>4000</v>
      </c>
      <c r="D24" s="2">
        <f t="shared" si="0"/>
        <v>80000</v>
      </c>
    </row>
    <row r="25" spans="1:4">
      <c r="A25" s="2" t="s">
        <v>60</v>
      </c>
      <c r="B25" s="2">
        <v>2</v>
      </c>
      <c r="C25" s="2">
        <v>15000</v>
      </c>
      <c r="D25" s="2">
        <f t="shared" si="0"/>
        <v>300000</v>
      </c>
    </row>
    <row r="26" spans="1:4">
      <c r="A26" s="2" t="s">
        <v>63</v>
      </c>
      <c r="B26" s="2">
        <v>2</v>
      </c>
      <c r="C26" s="2">
        <v>3000</v>
      </c>
      <c r="D26" s="2">
        <f t="shared" si="0"/>
        <v>60000</v>
      </c>
    </row>
    <row r="27" spans="1:4">
      <c r="A27" s="2" t="s">
        <v>64</v>
      </c>
      <c r="B27" s="2">
        <v>1</v>
      </c>
      <c r="C27" s="2">
        <v>3000</v>
      </c>
      <c r="D27" s="2">
        <f t="shared" si="0"/>
        <v>30000</v>
      </c>
    </row>
    <row r="28" spans="1:4">
      <c r="A28" s="2" t="s">
        <v>65</v>
      </c>
      <c r="B28" s="2">
        <v>1</v>
      </c>
      <c r="C28" s="2">
        <v>8000</v>
      </c>
      <c r="D28" s="2">
        <f t="shared" si="0"/>
        <v>80000</v>
      </c>
    </row>
    <row r="29" spans="1:4">
      <c r="A29" s="2"/>
    </row>
    <row r="30" spans="1:4">
      <c r="A30" s="2"/>
    </row>
    <row r="31" spans="1:4">
      <c r="A31" s="15" t="s">
        <v>67</v>
      </c>
      <c r="C31" s="7">
        <v>400000</v>
      </c>
      <c r="D31" s="7">
        <f>C31*10</f>
        <v>4000000</v>
      </c>
    </row>
    <row r="32" spans="1:4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22" sqref="D22"/>
    </sheetView>
  </sheetViews>
  <sheetFormatPr defaultRowHeight="15"/>
  <cols>
    <col min="1" max="1" width="49" customWidth="1"/>
    <col min="2" max="2" width="40.140625" customWidth="1"/>
    <col min="3" max="3" width="59.7109375" customWidth="1"/>
    <col min="4" max="4" width="100.5703125" style="2" customWidth="1"/>
  </cols>
  <sheetData>
    <row r="1" spans="1:4">
      <c r="B1" s="11"/>
      <c r="C1" s="2" t="s">
        <v>101</v>
      </c>
      <c r="D1" s="2" t="s">
        <v>102</v>
      </c>
    </row>
    <row r="2" spans="1:4">
      <c r="A2" s="11" t="s">
        <v>30</v>
      </c>
      <c r="C2" s="4">
        <v>240000</v>
      </c>
      <c r="D2" s="2">
        <f>C2*10</f>
        <v>2400000</v>
      </c>
    </row>
    <row r="3" spans="1:4">
      <c r="A3" s="11" t="s">
        <v>31</v>
      </c>
      <c r="C3" s="4">
        <v>520000</v>
      </c>
      <c r="D3" s="2">
        <f>C3*10</f>
        <v>5200000</v>
      </c>
    </row>
    <row r="4" spans="1:4">
      <c r="B4" s="11" t="s">
        <v>68</v>
      </c>
      <c r="C4" s="4">
        <v>400000</v>
      </c>
      <c r="D4" s="2">
        <f>C4*10</f>
        <v>4000000</v>
      </c>
    </row>
    <row r="5" spans="1:4">
      <c r="B5" s="11" t="s">
        <v>33</v>
      </c>
      <c r="C5" s="4">
        <v>120000</v>
      </c>
      <c r="D5" s="2">
        <f>C5*10</f>
        <v>1200000</v>
      </c>
    </row>
    <row r="6" spans="1:4">
      <c r="A6" s="19" t="s">
        <v>34</v>
      </c>
      <c r="B6" s="19"/>
      <c r="C6" s="12">
        <v>760000</v>
      </c>
      <c r="D6" s="23">
        <f>C6*10</f>
        <v>7600000</v>
      </c>
    </row>
    <row r="7" spans="1:4">
      <c r="B7" s="11"/>
      <c r="C7" s="2"/>
    </row>
    <row r="8" spans="1:4">
      <c r="A8" s="11"/>
      <c r="C8" s="4"/>
    </row>
    <row r="9" spans="1:4">
      <c r="A9" s="11" t="s">
        <v>35</v>
      </c>
      <c r="C9" s="4">
        <v>50000</v>
      </c>
      <c r="D9" s="2">
        <f>C9*10</f>
        <v>500000</v>
      </c>
    </row>
    <row r="10" spans="1:4">
      <c r="A10" s="11" t="s">
        <v>36</v>
      </c>
      <c r="C10" s="4">
        <v>250000</v>
      </c>
      <c r="D10" s="2">
        <f>C10*10</f>
        <v>2500000</v>
      </c>
    </row>
    <row r="11" spans="1:4">
      <c r="A11" s="11" t="s">
        <v>37</v>
      </c>
      <c r="C11" s="4">
        <v>80000</v>
      </c>
      <c r="D11" s="2">
        <f>C11*10</f>
        <v>800000</v>
      </c>
    </row>
    <row r="12" spans="1:4">
      <c r="A12" s="11" t="s">
        <v>38</v>
      </c>
      <c r="C12" s="4">
        <v>50000</v>
      </c>
      <c r="D12" s="2">
        <f>C12*10</f>
        <v>500000</v>
      </c>
    </row>
    <row r="13" spans="1:4">
      <c r="A13" s="11" t="s">
        <v>39</v>
      </c>
      <c r="C13" s="4">
        <v>30000</v>
      </c>
      <c r="D13" s="2">
        <f>C13*10</f>
        <v>300000</v>
      </c>
    </row>
    <row r="14" spans="1:4">
      <c r="B14" s="11" t="s">
        <v>40</v>
      </c>
      <c r="C14" s="12">
        <v>460000</v>
      </c>
      <c r="D14" s="23">
        <f>C14*10</f>
        <v>4600000</v>
      </c>
    </row>
    <row r="15" spans="1:4">
      <c r="B15" s="11"/>
      <c r="C15" s="2"/>
    </row>
    <row r="16" spans="1:4">
      <c r="B16" s="11" t="s">
        <v>69</v>
      </c>
      <c r="C16" s="13">
        <v>1220000</v>
      </c>
      <c r="D16" s="7">
        <f>C16*10</f>
        <v>12200000</v>
      </c>
    </row>
    <row r="17" spans="2:4">
      <c r="B17" s="11"/>
      <c r="C17" s="14" t="s">
        <v>70</v>
      </c>
      <c r="D17" s="7">
        <v>1000000</v>
      </c>
    </row>
    <row r="18" spans="2:4">
      <c r="B18" s="11"/>
      <c r="C18" s="2"/>
    </row>
    <row r="19" spans="2:4">
      <c r="B19" s="11" t="s">
        <v>41</v>
      </c>
      <c r="C19" s="2"/>
      <c r="D19" s="2" t="s">
        <v>103</v>
      </c>
    </row>
    <row r="20" spans="2:4">
      <c r="B20" s="11"/>
      <c r="C20" s="2"/>
    </row>
    <row r="21" spans="2:4">
      <c r="B21" s="11"/>
      <c r="C21" s="2"/>
    </row>
    <row r="22" spans="2:4">
      <c r="B22" s="11"/>
      <c r="C22" s="2"/>
    </row>
    <row r="23" spans="2:4">
      <c r="B23" s="11"/>
      <c r="C23" s="2"/>
    </row>
    <row r="24" spans="2:4">
      <c r="B24" s="11"/>
      <c r="C24" s="2"/>
    </row>
    <row r="25" spans="2:4">
      <c r="B25" s="11"/>
      <c r="C25" s="2"/>
    </row>
  </sheetData>
  <mergeCells count="1"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topLeftCell="A7" workbookViewId="0">
      <selection activeCell="A16" sqref="A16"/>
    </sheetView>
  </sheetViews>
  <sheetFormatPr defaultRowHeight="15"/>
  <cols>
    <col min="1" max="1" width="49.140625" customWidth="1"/>
    <col min="2" max="2" width="11" customWidth="1"/>
    <col min="3" max="3" width="11.85546875" customWidth="1"/>
    <col min="4" max="4" width="11.5703125" customWidth="1"/>
    <col min="5" max="5" width="12.85546875" customWidth="1"/>
    <col min="6" max="6" width="12.5703125" customWidth="1"/>
    <col min="7" max="7" width="12.85546875" customWidth="1"/>
    <col min="8" max="8" width="12.28515625" customWidth="1"/>
    <col min="9" max="9" width="12.7109375" customWidth="1"/>
    <col min="10" max="10" width="11.7109375" customWidth="1"/>
    <col min="11" max="11" width="11.140625" customWidth="1"/>
    <col min="12" max="12" width="11.7109375" customWidth="1"/>
    <col min="13" max="15" width="11.5703125" customWidth="1"/>
    <col min="16" max="16" width="11" customWidth="1"/>
    <col min="17" max="17" width="11.28515625" customWidth="1"/>
    <col min="18" max="18" width="12.7109375" customWidth="1"/>
    <col min="19" max="19" width="12.85546875" customWidth="1"/>
    <col min="20" max="20" width="11.7109375" customWidth="1"/>
    <col min="21" max="21" width="13.28515625" customWidth="1"/>
    <col min="22" max="22" width="14.85546875" customWidth="1"/>
    <col min="23" max="23" width="13" customWidth="1"/>
    <col min="24" max="24" width="14.28515625" customWidth="1"/>
    <col min="25" max="25" width="13.42578125" customWidth="1"/>
    <col min="26" max="26" width="14" customWidth="1"/>
  </cols>
  <sheetData>
    <row r="1" spans="1:25">
      <c r="A1" s="18" t="s">
        <v>100</v>
      </c>
      <c r="B1" s="18"/>
      <c r="C1" s="18"/>
      <c r="D1" s="18"/>
      <c r="E1" s="18"/>
      <c r="F1" s="18"/>
      <c r="N1" s="2"/>
      <c r="O1" s="2"/>
      <c r="P1" s="2"/>
      <c r="Q1" s="2"/>
      <c r="R1" s="2"/>
      <c r="S1" s="2"/>
      <c r="V1" s="2"/>
      <c r="W1" s="2"/>
      <c r="X1" s="2"/>
      <c r="Y1" s="2"/>
    </row>
    <row r="2" spans="1:2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</row>
    <row r="3" spans="1:25">
      <c r="A3" t="s">
        <v>1</v>
      </c>
      <c r="B3" s="3">
        <v>0.25</v>
      </c>
      <c r="C3" s="3">
        <v>0.25</v>
      </c>
      <c r="D3" s="3">
        <v>0.28000000000000003</v>
      </c>
      <c r="E3" s="3">
        <v>0.28000000000000003</v>
      </c>
      <c r="F3" s="3">
        <v>0.31</v>
      </c>
      <c r="G3" s="3">
        <v>0.31</v>
      </c>
      <c r="H3" s="3">
        <v>0.35</v>
      </c>
      <c r="I3" s="3">
        <v>0.35</v>
      </c>
      <c r="J3" s="3">
        <v>0.4</v>
      </c>
      <c r="K3" s="3">
        <v>0.4</v>
      </c>
      <c r="L3" s="3">
        <v>0.45</v>
      </c>
      <c r="M3" s="3">
        <v>0.45</v>
      </c>
      <c r="N3" s="3">
        <v>0.5</v>
      </c>
      <c r="O3" s="3">
        <v>0.5</v>
      </c>
      <c r="P3" s="3">
        <v>0.55000000000000004</v>
      </c>
      <c r="Q3" s="3">
        <v>0.55000000000000004</v>
      </c>
      <c r="R3" s="3">
        <v>0.6</v>
      </c>
      <c r="S3" s="3">
        <v>0.6</v>
      </c>
      <c r="T3" s="3">
        <v>0.65</v>
      </c>
      <c r="U3" s="3">
        <v>0.65</v>
      </c>
      <c r="V3" s="3">
        <v>0.7</v>
      </c>
      <c r="W3" s="3">
        <v>0.7</v>
      </c>
      <c r="X3" s="3">
        <v>0.7</v>
      </c>
      <c r="Y3" s="3">
        <v>0.7</v>
      </c>
    </row>
    <row r="4" spans="1:25">
      <c r="A4" t="s">
        <v>2</v>
      </c>
      <c r="B4" s="2">
        <v>180</v>
      </c>
      <c r="C4" s="2">
        <v>180</v>
      </c>
      <c r="D4" s="2">
        <v>201</v>
      </c>
      <c r="E4" s="10">
        <v>201</v>
      </c>
      <c r="F4" s="2">
        <v>223</v>
      </c>
      <c r="G4" s="2">
        <v>223</v>
      </c>
      <c r="H4" s="2">
        <v>252</v>
      </c>
      <c r="I4" s="2">
        <v>252</v>
      </c>
      <c r="J4" s="2">
        <v>288</v>
      </c>
      <c r="K4" s="2">
        <v>288</v>
      </c>
      <c r="L4" s="2">
        <v>324</v>
      </c>
      <c r="M4" s="2">
        <v>324</v>
      </c>
      <c r="N4" s="2">
        <v>360</v>
      </c>
      <c r="O4" s="2">
        <v>360</v>
      </c>
      <c r="P4" s="2">
        <v>396</v>
      </c>
      <c r="Q4" s="2">
        <v>396</v>
      </c>
      <c r="R4" s="2">
        <v>432</v>
      </c>
      <c r="S4" s="2">
        <v>432</v>
      </c>
      <c r="T4" s="2">
        <v>468</v>
      </c>
      <c r="U4" s="2">
        <v>468</v>
      </c>
      <c r="V4" s="2">
        <v>504</v>
      </c>
      <c r="W4" s="2">
        <v>504</v>
      </c>
      <c r="X4" s="2">
        <v>504</v>
      </c>
      <c r="Y4" s="2">
        <v>504</v>
      </c>
    </row>
    <row r="5" spans="1:25">
      <c r="A5" t="s">
        <v>3</v>
      </c>
      <c r="B5" s="4">
        <v>900</v>
      </c>
      <c r="C5" s="4">
        <v>900</v>
      </c>
      <c r="D5" s="5">
        <v>1035</v>
      </c>
      <c r="E5" s="4">
        <v>1035</v>
      </c>
      <c r="F5" s="4">
        <v>1190</v>
      </c>
      <c r="G5" s="4">
        <v>1190</v>
      </c>
      <c r="H5" s="4">
        <v>1370</v>
      </c>
      <c r="I5" s="4">
        <v>1370</v>
      </c>
      <c r="J5" s="4">
        <v>1570</v>
      </c>
      <c r="K5" s="4">
        <v>1570</v>
      </c>
      <c r="L5" s="4">
        <v>1800</v>
      </c>
      <c r="M5" s="4">
        <v>1800</v>
      </c>
      <c r="N5" s="2">
        <v>2100</v>
      </c>
      <c r="O5" s="2">
        <v>2100</v>
      </c>
      <c r="P5" s="2">
        <v>2100</v>
      </c>
      <c r="Q5" s="2">
        <v>2100</v>
      </c>
      <c r="R5" s="2">
        <v>2100</v>
      </c>
      <c r="S5" s="2">
        <v>2100</v>
      </c>
      <c r="T5" s="2">
        <v>2100</v>
      </c>
      <c r="U5" s="2">
        <v>2200</v>
      </c>
      <c r="V5" s="2">
        <v>2200</v>
      </c>
      <c r="W5" s="2">
        <v>2200</v>
      </c>
      <c r="X5" s="2">
        <v>2200</v>
      </c>
      <c r="Y5" s="2">
        <v>2200</v>
      </c>
    </row>
    <row r="6" spans="1:25">
      <c r="A6" t="s">
        <v>4</v>
      </c>
      <c r="B6" s="2">
        <f>B4*B5</f>
        <v>162000</v>
      </c>
      <c r="C6" s="2">
        <f>C4*C5</f>
        <v>162000</v>
      </c>
      <c r="D6" s="2">
        <f>D5*D4</f>
        <v>208035</v>
      </c>
      <c r="E6" s="2">
        <f>E5*D4</f>
        <v>208035</v>
      </c>
      <c r="F6" s="2">
        <f>F4*F5</f>
        <v>265370</v>
      </c>
      <c r="G6" s="2">
        <f t="shared" ref="G6:M6" si="0">G5*G4</f>
        <v>265370</v>
      </c>
      <c r="H6" s="2">
        <f t="shared" si="0"/>
        <v>345240</v>
      </c>
      <c r="I6" s="2">
        <f t="shared" si="0"/>
        <v>345240</v>
      </c>
      <c r="J6" s="2">
        <f t="shared" si="0"/>
        <v>452160</v>
      </c>
      <c r="K6" s="2">
        <f t="shared" si="0"/>
        <v>452160</v>
      </c>
      <c r="L6" s="2">
        <f t="shared" si="0"/>
        <v>583200</v>
      </c>
      <c r="M6" s="2">
        <f t="shared" si="0"/>
        <v>583200</v>
      </c>
      <c r="N6" s="2">
        <f t="shared" ref="N6:T6" si="1">N5*N4</f>
        <v>756000</v>
      </c>
      <c r="O6" s="2">
        <f t="shared" si="1"/>
        <v>756000</v>
      </c>
      <c r="P6" s="2">
        <f t="shared" si="1"/>
        <v>831600</v>
      </c>
      <c r="Q6" s="2">
        <f t="shared" si="1"/>
        <v>831600</v>
      </c>
      <c r="R6" s="2">
        <f t="shared" si="1"/>
        <v>907200</v>
      </c>
      <c r="S6" s="2">
        <f t="shared" si="1"/>
        <v>907200</v>
      </c>
      <c r="T6" s="2">
        <f t="shared" si="1"/>
        <v>982800</v>
      </c>
      <c r="U6" s="2">
        <f>U4*U5</f>
        <v>1029600</v>
      </c>
      <c r="V6" s="2">
        <f>V5*V4</f>
        <v>1108800</v>
      </c>
      <c r="W6" s="2">
        <f>W5*W4</f>
        <v>1108800</v>
      </c>
      <c r="X6" s="2">
        <f>X5*X4</f>
        <v>1108800</v>
      </c>
      <c r="Y6" s="2">
        <f>Y5*Y4</f>
        <v>1108800</v>
      </c>
    </row>
    <row r="7" spans="1:25">
      <c r="A7" t="s">
        <v>5</v>
      </c>
      <c r="B7" s="2">
        <f t="shared" ref="B7:M7" si="2">B6*10%</f>
        <v>16200</v>
      </c>
      <c r="C7" s="2">
        <f t="shared" si="2"/>
        <v>16200</v>
      </c>
      <c r="D7" s="2">
        <f t="shared" si="2"/>
        <v>20803.5</v>
      </c>
      <c r="E7" s="2">
        <f t="shared" si="2"/>
        <v>20803.5</v>
      </c>
      <c r="F7" s="2">
        <f t="shared" si="2"/>
        <v>26537</v>
      </c>
      <c r="G7" s="2">
        <f t="shared" si="2"/>
        <v>26537</v>
      </c>
      <c r="H7" s="2">
        <f t="shared" si="2"/>
        <v>34524</v>
      </c>
      <c r="I7" s="2">
        <f t="shared" si="2"/>
        <v>34524</v>
      </c>
      <c r="J7" s="2">
        <f t="shared" si="2"/>
        <v>45216</v>
      </c>
      <c r="K7" s="2">
        <f t="shared" si="2"/>
        <v>45216</v>
      </c>
      <c r="L7" s="2">
        <f t="shared" si="2"/>
        <v>58320</v>
      </c>
      <c r="M7" s="2">
        <f t="shared" si="2"/>
        <v>58320</v>
      </c>
      <c r="N7" s="2">
        <f t="shared" ref="N7:Y7" si="3">N6*10%</f>
        <v>75600</v>
      </c>
      <c r="O7" s="2">
        <f t="shared" si="3"/>
        <v>75600</v>
      </c>
      <c r="P7" s="2">
        <f t="shared" si="3"/>
        <v>83160</v>
      </c>
      <c r="Q7" s="2">
        <f t="shared" si="3"/>
        <v>83160</v>
      </c>
      <c r="R7" s="2">
        <f t="shared" si="3"/>
        <v>90720</v>
      </c>
      <c r="S7" s="2">
        <f t="shared" si="3"/>
        <v>90720</v>
      </c>
      <c r="T7" s="2">
        <f t="shared" si="3"/>
        <v>98280</v>
      </c>
      <c r="U7" s="2">
        <f t="shared" si="3"/>
        <v>102960</v>
      </c>
      <c r="V7" s="2">
        <f t="shared" si="3"/>
        <v>110880</v>
      </c>
      <c r="W7" s="2">
        <f t="shared" si="3"/>
        <v>110880</v>
      </c>
      <c r="X7" s="2">
        <f t="shared" si="3"/>
        <v>110880</v>
      </c>
      <c r="Y7" s="2">
        <f t="shared" si="3"/>
        <v>110880</v>
      </c>
    </row>
    <row r="8" spans="1:25">
      <c r="A8" s="6" t="s">
        <v>6</v>
      </c>
      <c r="B8" s="2">
        <f t="shared" ref="B8:I8" si="4">B6+B7</f>
        <v>178200</v>
      </c>
      <c r="C8" s="2">
        <f t="shared" si="4"/>
        <v>178200</v>
      </c>
      <c r="D8" s="2">
        <f t="shared" si="4"/>
        <v>228838.5</v>
      </c>
      <c r="E8" s="2">
        <f t="shared" si="4"/>
        <v>228838.5</v>
      </c>
      <c r="F8" s="2">
        <f t="shared" si="4"/>
        <v>291907</v>
      </c>
      <c r="G8" s="2">
        <f t="shared" si="4"/>
        <v>291907</v>
      </c>
      <c r="H8" s="2">
        <f t="shared" si="4"/>
        <v>379764</v>
      </c>
      <c r="I8" s="2">
        <f t="shared" si="4"/>
        <v>379764</v>
      </c>
      <c r="J8" s="2">
        <f>J7+J6</f>
        <v>497376</v>
      </c>
      <c r="K8" s="2">
        <f>K7+K6</f>
        <v>497376</v>
      </c>
      <c r="L8" s="2">
        <f>L7+L6</f>
        <v>641520</v>
      </c>
      <c r="M8" s="2">
        <f>M7+M6</f>
        <v>641520</v>
      </c>
      <c r="N8" s="2">
        <f>N6+N7</f>
        <v>831600</v>
      </c>
      <c r="O8" s="2">
        <f t="shared" ref="O8:Y8" si="5">O7+O6</f>
        <v>831600</v>
      </c>
      <c r="P8" s="2">
        <f t="shared" si="5"/>
        <v>914760</v>
      </c>
      <c r="Q8" s="2">
        <f t="shared" si="5"/>
        <v>914760</v>
      </c>
      <c r="R8" s="2">
        <f t="shared" si="5"/>
        <v>997920</v>
      </c>
      <c r="S8" s="2">
        <f t="shared" si="5"/>
        <v>997920</v>
      </c>
      <c r="T8" s="2">
        <f t="shared" si="5"/>
        <v>1081080</v>
      </c>
      <c r="U8" s="2">
        <f t="shared" si="5"/>
        <v>1132560</v>
      </c>
      <c r="V8" s="2">
        <f t="shared" si="5"/>
        <v>1219680</v>
      </c>
      <c r="W8" s="2">
        <f t="shared" si="5"/>
        <v>1219680</v>
      </c>
      <c r="X8" s="2">
        <f t="shared" si="5"/>
        <v>1219680</v>
      </c>
      <c r="Y8" s="2">
        <f t="shared" si="5"/>
        <v>1219680</v>
      </c>
    </row>
    <row r="9" spans="1:25">
      <c r="A9" s="1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t="s">
        <v>8</v>
      </c>
      <c r="B10" s="4">
        <v>20000</v>
      </c>
      <c r="C10" s="4">
        <v>20000</v>
      </c>
      <c r="D10" s="4">
        <v>20000</v>
      </c>
      <c r="E10" s="4">
        <v>20000</v>
      </c>
      <c r="F10" s="4">
        <v>20000</v>
      </c>
      <c r="G10" s="4">
        <v>20000</v>
      </c>
      <c r="H10" s="4">
        <v>20000</v>
      </c>
      <c r="I10" s="4">
        <v>20000</v>
      </c>
      <c r="J10" s="4">
        <v>20000</v>
      </c>
      <c r="K10" s="5">
        <v>20000</v>
      </c>
      <c r="L10" s="5">
        <v>20000</v>
      </c>
      <c r="M10" s="5">
        <v>20000</v>
      </c>
      <c r="N10" s="5">
        <v>23000</v>
      </c>
      <c r="O10" s="5">
        <v>23000</v>
      </c>
      <c r="P10" s="5">
        <v>23000</v>
      </c>
      <c r="Q10" s="5">
        <v>23000</v>
      </c>
      <c r="R10" s="5">
        <v>23000</v>
      </c>
      <c r="S10" s="5">
        <v>23000</v>
      </c>
      <c r="T10" s="5">
        <v>23000</v>
      </c>
      <c r="U10" s="2">
        <v>23000</v>
      </c>
      <c r="V10" s="2">
        <v>23000</v>
      </c>
      <c r="W10" s="2">
        <v>23000</v>
      </c>
      <c r="X10" s="2">
        <v>23000</v>
      </c>
      <c r="Y10" s="2">
        <v>23000</v>
      </c>
    </row>
    <row r="11" spans="1:25">
      <c r="A11" t="s">
        <v>9</v>
      </c>
      <c r="B11" s="2">
        <f t="shared" ref="B11:M11" si="6">B6*41%</f>
        <v>66420</v>
      </c>
      <c r="C11" s="2">
        <f t="shared" si="6"/>
        <v>66420</v>
      </c>
      <c r="D11" s="2">
        <f t="shared" si="6"/>
        <v>85294.349999999991</v>
      </c>
      <c r="E11" s="2">
        <f t="shared" si="6"/>
        <v>85294.349999999991</v>
      </c>
      <c r="F11" s="2">
        <f t="shared" si="6"/>
        <v>108801.7</v>
      </c>
      <c r="G11" s="2">
        <f t="shared" si="6"/>
        <v>108801.7</v>
      </c>
      <c r="H11" s="2">
        <f t="shared" si="6"/>
        <v>141548.4</v>
      </c>
      <c r="I11" s="2">
        <f t="shared" si="6"/>
        <v>141548.4</v>
      </c>
      <c r="J11" s="2">
        <f t="shared" si="6"/>
        <v>185385.59999999998</v>
      </c>
      <c r="K11" s="2">
        <f t="shared" si="6"/>
        <v>185385.59999999998</v>
      </c>
      <c r="L11" s="2">
        <f t="shared" si="6"/>
        <v>239112</v>
      </c>
      <c r="M11" s="2">
        <f t="shared" si="6"/>
        <v>239112</v>
      </c>
      <c r="N11" s="2">
        <f t="shared" ref="N11:Y11" si="7">N6*41%</f>
        <v>309960</v>
      </c>
      <c r="O11" s="2">
        <f t="shared" si="7"/>
        <v>309960</v>
      </c>
      <c r="P11" s="2">
        <f t="shared" si="7"/>
        <v>340956</v>
      </c>
      <c r="Q11" s="2">
        <f t="shared" si="7"/>
        <v>340956</v>
      </c>
      <c r="R11" s="2">
        <f t="shared" si="7"/>
        <v>371952</v>
      </c>
      <c r="S11" s="2">
        <f t="shared" si="7"/>
        <v>371952</v>
      </c>
      <c r="T11" s="2">
        <f t="shared" si="7"/>
        <v>402948</v>
      </c>
      <c r="U11" s="2">
        <f t="shared" si="7"/>
        <v>422136</v>
      </c>
      <c r="V11" s="2">
        <f t="shared" si="7"/>
        <v>454608</v>
      </c>
      <c r="W11" s="2">
        <f t="shared" si="7"/>
        <v>454608</v>
      </c>
      <c r="X11" s="2">
        <f t="shared" si="7"/>
        <v>454608</v>
      </c>
      <c r="Y11" s="2">
        <f t="shared" si="7"/>
        <v>454608</v>
      </c>
    </row>
    <row r="12" spans="1:25">
      <c r="A12" t="s">
        <v>10</v>
      </c>
      <c r="B12" s="2">
        <v>30000</v>
      </c>
      <c r="C12" s="5">
        <v>30000</v>
      </c>
      <c r="D12" s="4">
        <v>30000</v>
      </c>
      <c r="E12" s="4">
        <v>30000</v>
      </c>
      <c r="F12" s="4">
        <v>30000</v>
      </c>
      <c r="G12" s="4">
        <v>30000</v>
      </c>
      <c r="H12" s="4">
        <v>30000</v>
      </c>
      <c r="I12" s="5">
        <v>30000</v>
      </c>
      <c r="J12" s="5">
        <v>30000</v>
      </c>
      <c r="K12" s="2">
        <v>30000</v>
      </c>
      <c r="L12" s="2">
        <v>30000</v>
      </c>
      <c r="M12" s="5">
        <v>30000</v>
      </c>
      <c r="N12" s="5">
        <v>34500</v>
      </c>
      <c r="O12" s="5">
        <v>34500</v>
      </c>
      <c r="P12" s="5">
        <v>34500</v>
      </c>
      <c r="Q12" s="5">
        <v>34500</v>
      </c>
      <c r="R12" s="5">
        <v>34500</v>
      </c>
      <c r="S12" s="5">
        <v>34500</v>
      </c>
      <c r="T12" s="5">
        <v>34500</v>
      </c>
      <c r="U12" s="2">
        <v>34500</v>
      </c>
      <c r="V12" s="2">
        <v>34500</v>
      </c>
      <c r="W12" s="2">
        <v>34500</v>
      </c>
      <c r="X12" s="2">
        <v>34500</v>
      </c>
      <c r="Y12" s="2">
        <v>34500</v>
      </c>
    </row>
    <row r="13" spans="1:25">
      <c r="A13" t="s">
        <v>11</v>
      </c>
      <c r="B13" s="4">
        <v>40000</v>
      </c>
      <c r="C13" s="4">
        <v>40000</v>
      </c>
      <c r="D13" s="4">
        <v>40000</v>
      </c>
      <c r="E13" s="4">
        <v>40000</v>
      </c>
      <c r="F13" s="4">
        <v>40000</v>
      </c>
      <c r="G13" s="4">
        <v>40000</v>
      </c>
      <c r="H13" s="4">
        <v>40000</v>
      </c>
      <c r="I13" s="5">
        <v>40000</v>
      </c>
      <c r="J13" s="2">
        <v>40000</v>
      </c>
      <c r="K13" s="5">
        <v>40000</v>
      </c>
      <c r="L13" s="5">
        <v>40000</v>
      </c>
      <c r="M13" s="2">
        <v>40000</v>
      </c>
      <c r="N13" s="5">
        <v>46000</v>
      </c>
      <c r="O13" s="5">
        <v>46000</v>
      </c>
      <c r="P13" s="5">
        <v>46000</v>
      </c>
      <c r="Q13" s="5">
        <v>46000</v>
      </c>
      <c r="R13" s="5">
        <v>46000</v>
      </c>
      <c r="S13" s="5">
        <v>46000</v>
      </c>
      <c r="T13" s="5">
        <v>46000</v>
      </c>
      <c r="U13" s="2">
        <v>46000</v>
      </c>
      <c r="V13" s="2">
        <v>46000</v>
      </c>
      <c r="W13" s="2">
        <v>46000</v>
      </c>
      <c r="X13" s="2">
        <v>46000</v>
      </c>
      <c r="Y13" s="2">
        <v>46000</v>
      </c>
    </row>
    <row r="14" spans="1:25">
      <c r="A14" t="s">
        <v>12</v>
      </c>
      <c r="B14" s="4">
        <v>5000</v>
      </c>
      <c r="C14" s="4">
        <v>5000</v>
      </c>
      <c r="D14" s="4">
        <v>5000</v>
      </c>
      <c r="E14" s="4">
        <v>5000</v>
      </c>
      <c r="F14" s="4">
        <v>5000</v>
      </c>
      <c r="G14" s="4">
        <v>5000</v>
      </c>
      <c r="H14" s="4">
        <v>5000</v>
      </c>
      <c r="I14" s="2">
        <v>5000</v>
      </c>
      <c r="J14" s="2">
        <v>5000</v>
      </c>
      <c r="K14" s="5">
        <v>5000</v>
      </c>
      <c r="L14" s="5">
        <v>5000</v>
      </c>
      <c r="M14" s="5">
        <v>5000</v>
      </c>
      <c r="N14" s="2">
        <v>5750</v>
      </c>
      <c r="O14" s="2">
        <v>5750</v>
      </c>
      <c r="P14" s="2">
        <v>5750</v>
      </c>
      <c r="Q14" s="2">
        <v>5750</v>
      </c>
      <c r="R14" s="2">
        <v>5750</v>
      </c>
      <c r="S14" s="2">
        <v>5750</v>
      </c>
      <c r="T14" s="2">
        <v>5750</v>
      </c>
      <c r="U14" s="2">
        <v>5750</v>
      </c>
      <c r="V14" s="2">
        <v>5750</v>
      </c>
      <c r="W14" s="2">
        <v>5750</v>
      </c>
      <c r="X14" s="2">
        <v>5750</v>
      </c>
      <c r="Y14" s="2">
        <v>5750</v>
      </c>
    </row>
    <row r="15" spans="1:25">
      <c r="A15" t="s">
        <v>13</v>
      </c>
      <c r="B15" s="4">
        <v>20000</v>
      </c>
      <c r="C15" s="4">
        <v>20000</v>
      </c>
      <c r="D15" s="4">
        <v>20000</v>
      </c>
      <c r="E15" s="4">
        <v>20000</v>
      </c>
      <c r="F15" s="4">
        <v>20000</v>
      </c>
      <c r="G15" s="4">
        <v>20000</v>
      </c>
      <c r="H15" s="4">
        <v>20000</v>
      </c>
      <c r="I15" s="2">
        <v>20000</v>
      </c>
      <c r="J15" s="5">
        <v>20000</v>
      </c>
      <c r="K15" s="5">
        <v>20000</v>
      </c>
      <c r="L15" s="5">
        <v>20000</v>
      </c>
      <c r="M15" s="5">
        <v>20000</v>
      </c>
      <c r="N15" s="2">
        <v>23000</v>
      </c>
      <c r="O15" s="2">
        <v>23000</v>
      </c>
      <c r="P15" s="2">
        <v>23000</v>
      </c>
      <c r="Q15" s="2">
        <v>23000</v>
      </c>
      <c r="R15" s="2">
        <v>23000</v>
      </c>
      <c r="S15" s="2">
        <v>23000</v>
      </c>
      <c r="T15" s="2">
        <v>23000</v>
      </c>
      <c r="U15" s="2">
        <v>23000</v>
      </c>
      <c r="V15" s="2">
        <v>23000</v>
      </c>
      <c r="W15" s="2">
        <v>23000</v>
      </c>
      <c r="X15" s="2">
        <v>23000</v>
      </c>
      <c r="Y15" s="2">
        <v>23000</v>
      </c>
    </row>
    <row r="16" spans="1:25">
      <c r="A16" t="s">
        <v>14</v>
      </c>
      <c r="B16" s="2">
        <v>0</v>
      </c>
      <c r="C16" s="2">
        <f t="shared" ref="C16:M16" si="8">C8*15%</f>
        <v>26730</v>
      </c>
      <c r="D16" s="2">
        <f t="shared" si="8"/>
        <v>34325.775000000001</v>
      </c>
      <c r="E16" s="2">
        <f t="shared" si="8"/>
        <v>34325.775000000001</v>
      </c>
      <c r="F16" s="2">
        <f t="shared" si="8"/>
        <v>43786.049999999996</v>
      </c>
      <c r="G16" s="2">
        <f t="shared" si="8"/>
        <v>43786.049999999996</v>
      </c>
      <c r="H16" s="2">
        <f t="shared" si="8"/>
        <v>56964.6</v>
      </c>
      <c r="I16" s="2">
        <f t="shared" si="8"/>
        <v>56964.6</v>
      </c>
      <c r="J16" s="2">
        <f t="shared" si="8"/>
        <v>74606.399999999994</v>
      </c>
      <c r="K16" s="2">
        <f t="shared" si="8"/>
        <v>74606.399999999994</v>
      </c>
      <c r="L16" s="2">
        <f t="shared" si="8"/>
        <v>96228</v>
      </c>
      <c r="M16" s="2">
        <f t="shared" si="8"/>
        <v>96228</v>
      </c>
      <c r="N16" s="2">
        <f t="shared" ref="N16:Y16" si="9">N8*15%</f>
        <v>124740</v>
      </c>
      <c r="O16" s="2">
        <f t="shared" si="9"/>
        <v>124740</v>
      </c>
      <c r="P16" s="2">
        <f t="shared" si="9"/>
        <v>137214</v>
      </c>
      <c r="Q16" s="2">
        <f t="shared" si="9"/>
        <v>137214</v>
      </c>
      <c r="R16" s="2">
        <f t="shared" si="9"/>
        <v>149688</v>
      </c>
      <c r="S16" s="2">
        <f t="shared" si="9"/>
        <v>149688</v>
      </c>
      <c r="T16" s="2">
        <f t="shared" si="9"/>
        <v>162162</v>
      </c>
      <c r="U16" s="2">
        <f t="shared" si="9"/>
        <v>169884</v>
      </c>
      <c r="V16" s="2">
        <f t="shared" si="9"/>
        <v>182952</v>
      </c>
      <c r="W16" s="2">
        <f t="shared" si="9"/>
        <v>182952</v>
      </c>
      <c r="X16" s="2">
        <f t="shared" si="9"/>
        <v>182952</v>
      </c>
      <c r="Y16" s="2">
        <f t="shared" si="9"/>
        <v>182952</v>
      </c>
    </row>
    <row r="17" spans="1:25">
      <c r="A17" t="s">
        <v>15</v>
      </c>
      <c r="B17" s="4">
        <v>3000</v>
      </c>
      <c r="C17" s="4">
        <v>3000</v>
      </c>
      <c r="D17" s="4">
        <v>3000</v>
      </c>
      <c r="E17" s="4">
        <v>3000</v>
      </c>
      <c r="F17" s="4">
        <v>3000</v>
      </c>
      <c r="G17" s="4">
        <v>3000</v>
      </c>
      <c r="H17" s="4">
        <v>3000</v>
      </c>
      <c r="I17" s="2">
        <v>3000</v>
      </c>
      <c r="J17" s="2">
        <v>3000</v>
      </c>
      <c r="K17" s="2">
        <v>3000</v>
      </c>
      <c r="L17" s="2">
        <v>3000</v>
      </c>
      <c r="M17" s="2">
        <v>3000</v>
      </c>
      <c r="N17" s="2">
        <v>3450</v>
      </c>
      <c r="O17" s="2">
        <v>3450</v>
      </c>
      <c r="P17" s="2">
        <v>3450</v>
      </c>
      <c r="Q17" s="2">
        <v>3450</v>
      </c>
      <c r="R17" s="2">
        <v>3450</v>
      </c>
      <c r="S17" s="2">
        <v>3450</v>
      </c>
      <c r="T17" s="2">
        <v>3450</v>
      </c>
      <c r="U17" s="2">
        <v>3450</v>
      </c>
      <c r="V17" s="2">
        <v>3450</v>
      </c>
      <c r="W17" s="2">
        <v>3450</v>
      </c>
      <c r="X17" s="2">
        <v>3450</v>
      </c>
      <c r="Y17" s="2">
        <v>3450</v>
      </c>
    </row>
    <row r="18" spans="1:25">
      <c r="A18" t="s">
        <v>16</v>
      </c>
      <c r="B18" s="4">
        <v>5000</v>
      </c>
      <c r="C18" s="4">
        <v>5000</v>
      </c>
      <c r="D18" s="4">
        <v>5000</v>
      </c>
      <c r="E18" s="4">
        <v>5000</v>
      </c>
      <c r="F18" s="4">
        <v>5000</v>
      </c>
      <c r="G18" s="4">
        <v>5000</v>
      </c>
      <c r="H18" s="4">
        <v>5000</v>
      </c>
      <c r="I18" s="2">
        <v>5000</v>
      </c>
      <c r="J18" s="2">
        <v>5000</v>
      </c>
      <c r="K18" s="2">
        <v>5000</v>
      </c>
      <c r="L18" s="2">
        <v>5000</v>
      </c>
      <c r="M18" s="2">
        <v>5000</v>
      </c>
      <c r="N18" s="2">
        <v>5750</v>
      </c>
      <c r="O18" s="2">
        <v>5750</v>
      </c>
      <c r="P18" s="2">
        <v>5750</v>
      </c>
      <c r="Q18" s="2">
        <v>5750</v>
      </c>
      <c r="R18" s="2">
        <v>5750</v>
      </c>
      <c r="S18" s="2">
        <v>5750</v>
      </c>
      <c r="T18" s="2">
        <v>5705</v>
      </c>
      <c r="U18" s="2">
        <v>5750</v>
      </c>
      <c r="V18" s="2">
        <v>5750</v>
      </c>
      <c r="W18" s="2">
        <v>5750</v>
      </c>
      <c r="X18" s="2">
        <v>5750</v>
      </c>
      <c r="Y18" s="2">
        <v>5750</v>
      </c>
    </row>
    <row r="19" spans="1:25">
      <c r="A19" s="6" t="s">
        <v>17</v>
      </c>
      <c r="B19" s="4">
        <f>B32+B16+B11</f>
        <v>189420</v>
      </c>
      <c r="C19" s="4">
        <f>B32+C11+C16</f>
        <v>216150</v>
      </c>
      <c r="D19" s="4">
        <f>B33+D16+D11</f>
        <v>242620.125</v>
      </c>
      <c r="E19" s="4">
        <f>B33+E16+E11</f>
        <v>242620.125</v>
      </c>
      <c r="F19" s="4">
        <f>B33+F16+F11</f>
        <v>275587.75</v>
      </c>
      <c r="G19" s="4">
        <f>B33+G16+G11</f>
        <v>275587.75</v>
      </c>
      <c r="H19" s="4">
        <f>H16+H11+B33</f>
        <v>321513</v>
      </c>
      <c r="I19" s="4">
        <f>B33+I16+I11</f>
        <v>321513</v>
      </c>
      <c r="J19" s="4">
        <f>B33+J16+J11</f>
        <v>382992</v>
      </c>
      <c r="K19" s="4">
        <f>B33+K16+K11</f>
        <v>382992</v>
      </c>
      <c r="L19" s="4">
        <f>B34+L16+L11</f>
        <v>458340</v>
      </c>
      <c r="M19" s="4">
        <f>B34+M16+M11</f>
        <v>458340</v>
      </c>
      <c r="N19" s="2">
        <f>B35+N16+N11</f>
        <v>576150</v>
      </c>
      <c r="O19" s="2">
        <f>B35+O16+O11</f>
        <v>576150</v>
      </c>
      <c r="P19" s="2">
        <f>B35+P16+P11</f>
        <v>619620</v>
      </c>
      <c r="Q19" s="2">
        <f>B35+Q16+Q11</f>
        <v>619620</v>
      </c>
      <c r="R19" s="2">
        <f>B35+R16+R11</f>
        <v>663090</v>
      </c>
      <c r="S19" s="2">
        <f>B35+S16+S11</f>
        <v>663090</v>
      </c>
      <c r="T19" s="2">
        <f>B35+T16+T11</f>
        <v>706560</v>
      </c>
      <c r="U19" s="2">
        <f>B35+U11+U16</f>
        <v>733470</v>
      </c>
      <c r="V19" s="2">
        <f>B35+V11+V16</f>
        <v>779010</v>
      </c>
      <c r="W19" s="2">
        <f>B35+W11+W16</f>
        <v>779010</v>
      </c>
      <c r="X19" s="2">
        <f>B35+X16+X11</f>
        <v>779010</v>
      </c>
      <c r="Y19" s="2">
        <f>B35+Y16+Y11</f>
        <v>779010</v>
      </c>
    </row>
    <row r="20" spans="1: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6" t="s">
        <v>18</v>
      </c>
      <c r="B21" s="4">
        <f t="shared" ref="B21:M21" si="10">B8-B19</f>
        <v>-11220</v>
      </c>
      <c r="C21" s="4">
        <f t="shared" si="10"/>
        <v>-37950</v>
      </c>
      <c r="D21" s="4">
        <f t="shared" si="10"/>
        <v>-13781.625</v>
      </c>
      <c r="E21" s="4">
        <f t="shared" si="10"/>
        <v>-13781.625</v>
      </c>
      <c r="F21" s="4">
        <f t="shared" si="10"/>
        <v>16319.25</v>
      </c>
      <c r="G21" s="4">
        <f t="shared" si="10"/>
        <v>16319.25</v>
      </c>
      <c r="H21" s="4">
        <f t="shared" si="10"/>
        <v>58251</v>
      </c>
      <c r="I21" s="4">
        <f t="shared" si="10"/>
        <v>58251</v>
      </c>
      <c r="J21" s="4">
        <f t="shared" si="10"/>
        <v>114384</v>
      </c>
      <c r="K21" s="4">
        <f t="shared" si="10"/>
        <v>114384</v>
      </c>
      <c r="L21" s="4">
        <f t="shared" si="10"/>
        <v>183180</v>
      </c>
      <c r="M21" s="4">
        <f t="shared" si="10"/>
        <v>183180</v>
      </c>
      <c r="N21" s="2">
        <f t="shared" ref="N21:Y21" si="11">N8-N19</f>
        <v>255450</v>
      </c>
      <c r="O21" s="2">
        <f t="shared" si="11"/>
        <v>255450</v>
      </c>
      <c r="P21" s="2">
        <f t="shared" si="11"/>
        <v>295140</v>
      </c>
      <c r="Q21" s="2">
        <f t="shared" si="11"/>
        <v>295140</v>
      </c>
      <c r="R21" s="2">
        <f t="shared" si="11"/>
        <v>334830</v>
      </c>
      <c r="S21" s="2">
        <f t="shared" si="11"/>
        <v>334830</v>
      </c>
      <c r="T21" s="2">
        <f t="shared" si="11"/>
        <v>374520</v>
      </c>
      <c r="U21" s="2">
        <f t="shared" si="11"/>
        <v>399090</v>
      </c>
      <c r="V21" s="2">
        <f t="shared" si="11"/>
        <v>440670</v>
      </c>
      <c r="W21" s="2">
        <f t="shared" si="11"/>
        <v>440670</v>
      </c>
      <c r="X21" s="2">
        <f t="shared" si="11"/>
        <v>440670</v>
      </c>
      <c r="Y21" s="2">
        <f t="shared" si="11"/>
        <v>440670</v>
      </c>
    </row>
    <row r="22" spans="1:25">
      <c r="A22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f t="shared" ref="H22:M22" si="12">H21*7%</f>
        <v>4077.57</v>
      </c>
      <c r="I22" s="2">
        <f t="shared" si="12"/>
        <v>4077.57</v>
      </c>
      <c r="J22" s="2">
        <f t="shared" si="12"/>
        <v>8006.880000000001</v>
      </c>
      <c r="K22" s="2">
        <f t="shared" si="12"/>
        <v>8006.880000000001</v>
      </c>
      <c r="L22" s="2">
        <f t="shared" si="12"/>
        <v>12822.6</v>
      </c>
      <c r="M22" s="2">
        <f t="shared" si="12"/>
        <v>12822.6</v>
      </c>
      <c r="N22" s="2">
        <f t="shared" ref="N22:Y22" si="13">N21*15%</f>
        <v>38317.5</v>
      </c>
      <c r="O22" s="2">
        <f t="shared" si="13"/>
        <v>38317.5</v>
      </c>
      <c r="P22" s="2">
        <f t="shared" si="13"/>
        <v>44271</v>
      </c>
      <c r="Q22" s="2">
        <f t="shared" si="13"/>
        <v>44271</v>
      </c>
      <c r="R22" s="2">
        <f t="shared" si="13"/>
        <v>50224.5</v>
      </c>
      <c r="S22" s="2">
        <f t="shared" si="13"/>
        <v>50224.5</v>
      </c>
      <c r="T22" s="2">
        <f t="shared" si="13"/>
        <v>56178</v>
      </c>
      <c r="U22" s="2">
        <f t="shared" si="13"/>
        <v>59863.5</v>
      </c>
      <c r="V22" s="2">
        <f t="shared" si="13"/>
        <v>66100.5</v>
      </c>
      <c r="W22" s="2">
        <f t="shared" si="13"/>
        <v>66100.5</v>
      </c>
      <c r="X22" s="2">
        <f t="shared" si="13"/>
        <v>66100.5</v>
      </c>
      <c r="Y22" s="2">
        <f t="shared" si="13"/>
        <v>66100.5</v>
      </c>
    </row>
    <row r="23" spans="1:25">
      <c r="A23" t="s">
        <v>20</v>
      </c>
      <c r="B23" s="4">
        <f>B10*20.2%</f>
        <v>4039.9999999999995</v>
      </c>
      <c r="C23" s="4">
        <f>C10*20.2%</f>
        <v>4039.9999999999995</v>
      </c>
      <c r="D23" s="2">
        <f t="shared" ref="D23:M23" si="14">D10*20.2%</f>
        <v>4039.9999999999995</v>
      </c>
      <c r="E23" s="2">
        <f t="shared" si="14"/>
        <v>4039.9999999999995</v>
      </c>
      <c r="F23" s="2">
        <f t="shared" si="14"/>
        <v>4039.9999999999995</v>
      </c>
      <c r="G23" s="2">
        <f t="shared" si="14"/>
        <v>4039.9999999999995</v>
      </c>
      <c r="H23" s="2">
        <f t="shared" si="14"/>
        <v>4039.9999999999995</v>
      </c>
      <c r="I23" s="2">
        <f t="shared" si="14"/>
        <v>4039.9999999999995</v>
      </c>
      <c r="J23" s="2">
        <f t="shared" si="14"/>
        <v>4039.9999999999995</v>
      </c>
      <c r="K23" s="2">
        <f t="shared" si="14"/>
        <v>4039.9999999999995</v>
      </c>
      <c r="L23" s="2">
        <f t="shared" si="14"/>
        <v>4039.9999999999995</v>
      </c>
      <c r="M23" s="2">
        <f t="shared" si="14"/>
        <v>4039.9999999999995</v>
      </c>
      <c r="N23" s="2">
        <f t="shared" ref="N23:Y23" si="15">N10*20.2%</f>
        <v>4646</v>
      </c>
      <c r="O23" s="2">
        <f t="shared" si="15"/>
        <v>4646</v>
      </c>
      <c r="P23" s="2">
        <f t="shared" si="15"/>
        <v>4646</v>
      </c>
      <c r="Q23" s="2">
        <f t="shared" si="15"/>
        <v>4646</v>
      </c>
      <c r="R23" s="2">
        <f t="shared" si="15"/>
        <v>4646</v>
      </c>
      <c r="S23" s="2">
        <f t="shared" si="15"/>
        <v>4646</v>
      </c>
      <c r="T23" s="2">
        <f t="shared" si="15"/>
        <v>4646</v>
      </c>
      <c r="U23" s="2">
        <f t="shared" si="15"/>
        <v>4646</v>
      </c>
      <c r="V23" s="2">
        <f t="shared" si="15"/>
        <v>4646</v>
      </c>
      <c r="W23" s="2">
        <f t="shared" si="15"/>
        <v>4646</v>
      </c>
      <c r="X23" s="2">
        <f t="shared" si="15"/>
        <v>4646</v>
      </c>
      <c r="Y23" s="2">
        <f t="shared" si="15"/>
        <v>4646</v>
      </c>
    </row>
    <row r="24" spans="1: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6" t="s">
        <v>21</v>
      </c>
      <c r="B25" s="4">
        <f t="shared" ref="B25:M25" si="16">B21-B22-B23</f>
        <v>-15260</v>
      </c>
      <c r="C25" s="4">
        <f t="shared" si="16"/>
        <v>-41990</v>
      </c>
      <c r="D25" s="4">
        <f t="shared" si="16"/>
        <v>-17821.625</v>
      </c>
      <c r="E25" s="4">
        <f t="shared" si="16"/>
        <v>-17821.625</v>
      </c>
      <c r="F25" s="4">
        <f t="shared" si="16"/>
        <v>12279.25</v>
      </c>
      <c r="G25" s="4">
        <f t="shared" si="16"/>
        <v>12279.25</v>
      </c>
      <c r="H25" s="4">
        <f t="shared" si="16"/>
        <v>50133.43</v>
      </c>
      <c r="I25" s="4">
        <f t="shared" si="16"/>
        <v>50133.43</v>
      </c>
      <c r="J25" s="4">
        <f t="shared" si="16"/>
        <v>102337.12</v>
      </c>
      <c r="K25" s="4">
        <f t="shared" si="16"/>
        <v>102337.12</v>
      </c>
      <c r="L25" s="4">
        <f t="shared" si="16"/>
        <v>166317.4</v>
      </c>
      <c r="M25" s="4">
        <f t="shared" si="16"/>
        <v>166317.4</v>
      </c>
      <c r="N25" s="2">
        <f t="shared" ref="N25:Y25" si="17">N21-N22-N23</f>
        <v>212486.5</v>
      </c>
      <c r="O25" s="2">
        <f t="shared" si="17"/>
        <v>212486.5</v>
      </c>
      <c r="P25" s="2">
        <f t="shared" si="17"/>
        <v>246223</v>
      </c>
      <c r="Q25" s="2">
        <f t="shared" si="17"/>
        <v>246223</v>
      </c>
      <c r="R25" s="2">
        <f t="shared" si="17"/>
        <v>279959.5</v>
      </c>
      <c r="S25" s="2">
        <f t="shared" si="17"/>
        <v>279959.5</v>
      </c>
      <c r="T25" s="2">
        <f t="shared" si="17"/>
        <v>313696</v>
      </c>
      <c r="U25" s="2">
        <f t="shared" si="17"/>
        <v>334580.5</v>
      </c>
      <c r="V25" s="2">
        <f t="shared" si="17"/>
        <v>369923.5</v>
      </c>
      <c r="W25" s="2">
        <f t="shared" si="17"/>
        <v>369923.5</v>
      </c>
      <c r="X25" s="2">
        <f t="shared" si="17"/>
        <v>369923.5</v>
      </c>
      <c r="Y25" s="2">
        <f t="shared" si="17"/>
        <v>369923.5</v>
      </c>
    </row>
    <row r="26" spans="1:25">
      <c r="A26" t="s">
        <v>22</v>
      </c>
      <c r="B26" s="5">
        <v>1220000</v>
      </c>
      <c r="C26" s="5">
        <f>B27*1</f>
        <v>1235260</v>
      </c>
      <c r="D26" s="5">
        <f>C27*1</f>
        <v>1277250</v>
      </c>
      <c r="E26" s="2">
        <f t="shared" ref="E26:J26" si="18">D27*1</f>
        <v>1295071.625</v>
      </c>
      <c r="F26" s="2">
        <f t="shared" si="18"/>
        <v>1312893.25</v>
      </c>
      <c r="G26" s="2">
        <f t="shared" si="18"/>
        <v>1300614</v>
      </c>
      <c r="H26" s="2">
        <f t="shared" si="18"/>
        <v>1288334.75</v>
      </c>
      <c r="I26" s="2">
        <f t="shared" si="18"/>
        <v>1238201.32</v>
      </c>
      <c r="J26" s="2">
        <f t="shared" si="18"/>
        <v>1188067.8900000001</v>
      </c>
      <c r="K26" s="2">
        <f t="shared" ref="K26:Q26" si="19">J27*1</f>
        <v>1085730.77</v>
      </c>
      <c r="L26" s="2">
        <f t="shared" si="19"/>
        <v>983393.65</v>
      </c>
      <c r="M26" s="2">
        <f t="shared" si="19"/>
        <v>817076.25</v>
      </c>
      <c r="N26" s="2">
        <f t="shared" si="19"/>
        <v>650758.85</v>
      </c>
      <c r="O26" s="2">
        <f t="shared" si="19"/>
        <v>438272.35</v>
      </c>
      <c r="P26" s="2">
        <f t="shared" si="19"/>
        <v>225785.84999999998</v>
      </c>
      <c r="Q26" s="2">
        <f t="shared" si="19"/>
        <v>-20437.150000000023</v>
      </c>
      <c r="R26" s="2"/>
      <c r="S26" s="2"/>
      <c r="T26" s="2"/>
      <c r="U26" s="2"/>
      <c r="V26" s="2"/>
      <c r="W26" s="2"/>
      <c r="X26" s="2"/>
      <c r="Y26" s="2"/>
    </row>
    <row r="27" spans="1:25">
      <c r="A27" t="s">
        <v>23</v>
      </c>
      <c r="B27" s="5">
        <f>B26-B25</f>
        <v>1235260</v>
      </c>
      <c r="C27" s="5">
        <f>C26-C25</f>
        <v>1277250</v>
      </c>
      <c r="D27" s="4">
        <f t="shared" ref="D27:J27" si="20">D26-D25</f>
        <v>1295071.625</v>
      </c>
      <c r="E27" s="4">
        <f t="shared" si="20"/>
        <v>1312893.25</v>
      </c>
      <c r="F27" s="4">
        <f t="shared" si="20"/>
        <v>1300614</v>
      </c>
      <c r="G27" s="4">
        <f t="shared" si="20"/>
        <v>1288334.75</v>
      </c>
      <c r="H27" s="4">
        <f t="shared" si="20"/>
        <v>1238201.32</v>
      </c>
      <c r="I27" s="4">
        <f t="shared" si="20"/>
        <v>1188067.8900000001</v>
      </c>
      <c r="J27" s="8">
        <f t="shared" si="20"/>
        <v>1085730.77</v>
      </c>
      <c r="K27" s="4">
        <f t="shared" ref="K27:Q27" si="21">K26-K25</f>
        <v>983393.65</v>
      </c>
      <c r="L27" s="4">
        <f t="shared" si="21"/>
        <v>817076.25</v>
      </c>
      <c r="M27" s="4">
        <f t="shared" si="21"/>
        <v>650758.85</v>
      </c>
      <c r="N27" s="2">
        <f t="shared" si="21"/>
        <v>438272.35</v>
      </c>
      <c r="O27" s="2">
        <f t="shared" si="21"/>
        <v>225785.84999999998</v>
      </c>
      <c r="P27" s="7">
        <f t="shared" si="21"/>
        <v>-20437.150000000023</v>
      </c>
      <c r="Q27" s="17">
        <f t="shared" si="21"/>
        <v>-266660.15000000002</v>
      </c>
      <c r="R27" s="2"/>
      <c r="S27" s="2"/>
      <c r="T27" s="2"/>
      <c r="U27" s="2"/>
      <c r="V27" s="2"/>
      <c r="W27" s="2"/>
      <c r="X27" s="2"/>
      <c r="Y27" s="2"/>
    </row>
    <row r="28" spans="1:25">
      <c r="A28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>
        <f t="shared" ref="R28:Y28" si="22">R25*100/R8</f>
        <v>28.054302950136282</v>
      </c>
      <c r="S28" s="2">
        <f t="shared" si="22"/>
        <v>28.054302950136282</v>
      </c>
      <c r="T28" s="2">
        <f t="shared" si="22"/>
        <v>29.016909016909018</v>
      </c>
      <c r="U28" s="2">
        <f t="shared" si="22"/>
        <v>29.541966871512326</v>
      </c>
      <c r="V28" s="2">
        <f t="shared" si="22"/>
        <v>30.329553653417289</v>
      </c>
      <c r="W28" s="2">
        <f t="shared" si="22"/>
        <v>30.329553653417289</v>
      </c>
      <c r="X28" s="2">
        <f t="shared" si="22"/>
        <v>30.329553653417289</v>
      </c>
      <c r="Y28" s="9">
        <f t="shared" si="22"/>
        <v>30.329553653417289</v>
      </c>
    </row>
    <row r="29" spans="1: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t="s">
        <v>27</v>
      </c>
      <c r="B32">
        <v>123000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t="s">
        <v>25</v>
      </c>
      <c r="B33">
        <v>123000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t="s">
        <v>26</v>
      </c>
      <c r="B34">
        <v>123000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t="s">
        <v>28</v>
      </c>
      <c r="B35">
        <v>141450</v>
      </c>
      <c r="N35" s="2"/>
      <c r="O35" s="2"/>
      <c r="P35" s="2"/>
      <c r="Q35" s="2"/>
      <c r="R35" s="2"/>
      <c r="S35" s="2"/>
      <c r="U35" s="2"/>
      <c r="V35" s="2"/>
      <c r="W35" s="2"/>
      <c r="X35" s="2"/>
      <c r="Y35" s="2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opLeftCell="A13" workbookViewId="0">
      <selection activeCell="E33" sqref="E33"/>
    </sheetView>
  </sheetViews>
  <sheetFormatPr defaultRowHeight="15"/>
  <cols>
    <col min="1" max="1" width="36.85546875" customWidth="1"/>
    <col min="2" max="2" width="16.42578125" customWidth="1"/>
    <col min="3" max="3" width="13.28515625" customWidth="1"/>
    <col min="4" max="4" width="13.140625" customWidth="1"/>
    <col min="5" max="5" width="15.42578125" customWidth="1"/>
    <col min="6" max="6" width="14.140625" customWidth="1"/>
  </cols>
  <sheetData>
    <row r="1" spans="1:6">
      <c r="A1" s="18" t="s">
        <v>77</v>
      </c>
      <c r="B1" s="18"/>
      <c r="C1" s="18"/>
      <c r="D1" s="18"/>
      <c r="E1" s="18"/>
      <c r="F1" s="18"/>
    </row>
    <row r="2" spans="1:6">
      <c r="A2" s="1" t="s">
        <v>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</row>
    <row r="3" spans="1:6">
      <c r="A3" t="s">
        <v>1</v>
      </c>
      <c r="B3" s="3">
        <v>0.34</v>
      </c>
      <c r="C3" s="3">
        <v>0.6</v>
      </c>
      <c r="D3" s="3">
        <v>0.65</v>
      </c>
      <c r="E3" s="3">
        <v>0.7</v>
      </c>
      <c r="F3" s="3">
        <v>0.8</v>
      </c>
    </row>
    <row r="4" spans="1:6">
      <c r="A4" t="s">
        <v>76</v>
      </c>
      <c r="B4" s="2">
        <v>2938</v>
      </c>
      <c r="C4" s="2">
        <v>5184</v>
      </c>
      <c r="D4" s="2">
        <v>11466</v>
      </c>
      <c r="E4" s="10">
        <v>12348</v>
      </c>
      <c r="F4" s="2">
        <v>14112</v>
      </c>
    </row>
    <row r="5" spans="1:6">
      <c r="A5" t="s">
        <v>3</v>
      </c>
      <c r="B5" s="4">
        <v>1470</v>
      </c>
      <c r="C5" s="4">
        <v>2200</v>
      </c>
      <c r="D5" s="5">
        <v>2530</v>
      </c>
      <c r="E5" s="4">
        <v>2910</v>
      </c>
      <c r="F5" s="4">
        <v>3346</v>
      </c>
    </row>
    <row r="6" spans="1:6">
      <c r="A6" t="s">
        <v>4</v>
      </c>
      <c r="B6" s="2">
        <f>B4*B5</f>
        <v>4318860</v>
      </c>
      <c r="C6" s="2">
        <f>C4*C5</f>
        <v>11404800</v>
      </c>
      <c r="D6" s="2">
        <f>D5*D4</f>
        <v>29008980</v>
      </c>
      <c r="E6" s="2">
        <f>E5*D4</f>
        <v>33366060</v>
      </c>
      <c r="F6" s="2">
        <f>F4*F5</f>
        <v>47218752</v>
      </c>
    </row>
    <row r="7" spans="1:6">
      <c r="A7" t="s">
        <v>5</v>
      </c>
      <c r="B7" s="2">
        <f t="shared" ref="B7:F7" si="0">B6*10%</f>
        <v>431886</v>
      </c>
      <c r="C7" s="2">
        <f t="shared" si="0"/>
        <v>1140480</v>
      </c>
      <c r="D7" s="2">
        <f t="shared" si="0"/>
        <v>2900898</v>
      </c>
      <c r="E7" s="2">
        <f t="shared" si="0"/>
        <v>3336606</v>
      </c>
      <c r="F7" s="2">
        <f t="shared" si="0"/>
        <v>4721875.2</v>
      </c>
    </row>
    <row r="8" spans="1:6">
      <c r="A8" s="6" t="s">
        <v>6</v>
      </c>
      <c r="B8" s="2">
        <f t="shared" ref="B8:F8" si="1">B6+B7</f>
        <v>4750746</v>
      </c>
      <c r="C8" s="2">
        <f t="shared" si="1"/>
        <v>12545280</v>
      </c>
      <c r="D8" s="2">
        <f t="shared" si="1"/>
        <v>31909878</v>
      </c>
      <c r="E8" s="2">
        <f t="shared" si="1"/>
        <v>36702666</v>
      </c>
      <c r="F8" s="2">
        <f t="shared" si="1"/>
        <v>51940627.200000003</v>
      </c>
    </row>
    <row r="9" spans="1:6">
      <c r="A9" s="1" t="s">
        <v>7</v>
      </c>
      <c r="B9" s="2"/>
      <c r="C9" s="2"/>
      <c r="D9" s="2"/>
      <c r="E9" s="2"/>
      <c r="F9" s="2"/>
    </row>
    <row r="10" spans="1:6">
      <c r="A10" t="s">
        <v>8</v>
      </c>
      <c r="B10" s="4">
        <v>240000</v>
      </c>
      <c r="C10" s="4">
        <v>276000</v>
      </c>
      <c r="D10" s="4">
        <v>317400</v>
      </c>
      <c r="E10" s="4">
        <v>365000</v>
      </c>
      <c r="F10" s="4">
        <v>420000</v>
      </c>
    </row>
    <row r="11" spans="1:6">
      <c r="A11" t="s">
        <v>9</v>
      </c>
      <c r="B11" s="2">
        <f t="shared" ref="B11:F11" si="2">B6*41%</f>
        <v>1770732.5999999999</v>
      </c>
      <c r="C11" s="2">
        <f t="shared" si="2"/>
        <v>4675968</v>
      </c>
      <c r="D11" s="2">
        <f t="shared" si="2"/>
        <v>11893681.799999999</v>
      </c>
      <c r="E11" s="2">
        <f t="shared" si="2"/>
        <v>13680084.6</v>
      </c>
      <c r="F11" s="2">
        <f t="shared" si="2"/>
        <v>19359688.32</v>
      </c>
    </row>
    <row r="12" spans="1:6">
      <c r="A12" t="s">
        <v>10</v>
      </c>
      <c r="B12" s="2">
        <v>360000</v>
      </c>
      <c r="C12" s="5">
        <v>414000</v>
      </c>
      <c r="D12" s="4">
        <v>476100</v>
      </c>
      <c r="E12" s="4">
        <v>547500</v>
      </c>
      <c r="F12" s="4">
        <v>629600</v>
      </c>
    </row>
    <row r="13" spans="1:6">
      <c r="A13" t="s">
        <v>11</v>
      </c>
      <c r="B13" s="4">
        <v>480000</v>
      </c>
      <c r="C13" s="4">
        <v>552000</v>
      </c>
      <c r="D13" s="4">
        <v>634800</v>
      </c>
      <c r="E13" s="4">
        <v>730000</v>
      </c>
      <c r="F13" s="4">
        <v>840000</v>
      </c>
    </row>
    <row r="14" spans="1:6">
      <c r="A14" t="s">
        <v>12</v>
      </c>
      <c r="B14" s="4">
        <v>60000</v>
      </c>
      <c r="C14" s="4">
        <v>69000</v>
      </c>
      <c r="D14" s="4">
        <v>79350</v>
      </c>
      <c r="E14" s="4">
        <v>94350</v>
      </c>
      <c r="F14" s="4">
        <v>108500</v>
      </c>
    </row>
    <row r="15" spans="1:6">
      <c r="A15" t="s">
        <v>13</v>
      </c>
      <c r="B15" s="4">
        <v>240000</v>
      </c>
      <c r="C15" s="4">
        <v>276000</v>
      </c>
      <c r="D15" s="4">
        <v>317400</v>
      </c>
      <c r="E15" s="4">
        <v>365000</v>
      </c>
      <c r="F15" s="4">
        <v>420000</v>
      </c>
    </row>
    <row r="16" spans="1:6">
      <c r="A16" t="s">
        <v>14</v>
      </c>
      <c r="B16" s="2">
        <f>B8*15%</f>
        <v>712611.9</v>
      </c>
      <c r="C16" s="2">
        <f t="shared" ref="C16:F16" si="3">C8*15%</f>
        <v>1881792</v>
      </c>
      <c r="D16" s="2">
        <f t="shared" si="3"/>
        <v>4786481.7</v>
      </c>
      <c r="E16" s="2">
        <f t="shared" si="3"/>
        <v>5505399.8999999994</v>
      </c>
      <c r="F16" s="2">
        <f t="shared" si="3"/>
        <v>7791094.0800000001</v>
      </c>
    </row>
    <row r="17" spans="1:6">
      <c r="A17" t="s">
        <v>15</v>
      </c>
      <c r="B17" s="4">
        <v>36000</v>
      </c>
      <c r="C17" s="4">
        <v>41400</v>
      </c>
      <c r="D17" s="4">
        <v>47610</v>
      </c>
      <c r="E17" s="4">
        <v>54751</v>
      </c>
      <c r="F17" s="4">
        <v>62963</v>
      </c>
    </row>
    <row r="18" spans="1:6">
      <c r="A18" t="s">
        <v>16</v>
      </c>
      <c r="B18" s="4">
        <v>60000</v>
      </c>
      <c r="C18" s="4">
        <v>69000</v>
      </c>
      <c r="D18" s="4">
        <v>79350</v>
      </c>
      <c r="E18" s="4">
        <v>94350</v>
      </c>
      <c r="F18" s="4">
        <v>108500</v>
      </c>
    </row>
    <row r="19" spans="1:6">
      <c r="A19" s="6" t="s">
        <v>17</v>
      </c>
      <c r="B19" s="4">
        <f>B32+B16+B11</f>
        <v>3959344.5</v>
      </c>
      <c r="C19" s="4">
        <f>B33+C16+C11</f>
        <v>8255160</v>
      </c>
      <c r="D19" s="4">
        <f>B34+D16+D11</f>
        <v>18632163.5</v>
      </c>
      <c r="E19" s="4">
        <f>B35+E16+E11</f>
        <v>21430284.5</v>
      </c>
      <c r="F19" s="4">
        <f>B36+F11</f>
        <v>21941188.32</v>
      </c>
    </row>
    <row r="20" spans="1:6">
      <c r="B20" s="2"/>
      <c r="C20" s="2"/>
      <c r="D20" s="2"/>
      <c r="E20" s="2"/>
      <c r="F20" s="2"/>
    </row>
    <row r="21" spans="1:6">
      <c r="A21" s="6" t="s">
        <v>18</v>
      </c>
      <c r="B21" s="4">
        <f t="shared" ref="B21:F21" si="4">B8-B19</f>
        <v>791401.5</v>
      </c>
      <c r="C21" s="4">
        <f t="shared" si="4"/>
        <v>4290120</v>
      </c>
      <c r="D21" s="4">
        <f t="shared" si="4"/>
        <v>13277714.5</v>
      </c>
      <c r="E21" s="4">
        <f t="shared" si="4"/>
        <v>15272381.5</v>
      </c>
      <c r="F21" s="4">
        <f t="shared" si="4"/>
        <v>29999438.880000003</v>
      </c>
    </row>
    <row r="22" spans="1:6">
      <c r="A22" t="s">
        <v>19</v>
      </c>
      <c r="B22" s="2">
        <f>B21*7%</f>
        <v>55398.105000000003</v>
      </c>
      <c r="C22" s="2">
        <f>C21*7%</f>
        <v>300308.40000000002</v>
      </c>
      <c r="D22" s="2">
        <f>D21*7%</f>
        <v>929440.01500000013</v>
      </c>
      <c r="E22" s="2">
        <f>E21*7%</f>
        <v>1069066.7050000001</v>
      </c>
      <c r="F22" s="2">
        <f>F21*7%</f>
        <v>2099960.7216000003</v>
      </c>
    </row>
    <row r="23" spans="1:6">
      <c r="A23" t="s">
        <v>20</v>
      </c>
      <c r="B23" s="4">
        <f>B10*20.2%</f>
        <v>48480</v>
      </c>
      <c r="C23" s="4">
        <f>C10*20.2%</f>
        <v>55751.999999999993</v>
      </c>
      <c r="D23" s="2">
        <f t="shared" ref="D23:F23" si="5">D10*20.2%</f>
        <v>64114.799999999996</v>
      </c>
      <c r="E23" s="2">
        <f t="shared" si="5"/>
        <v>73730</v>
      </c>
      <c r="F23" s="2">
        <f t="shared" si="5"/>
        <v>84840</v>
      </c>
    </row>
    <row r="24" spans="1:6">
      <c r="B24" s="2"/>
      <c r="C24" s="2"/>
      <c r="D24" s="2"/>
      <c r="E24" s="2"/>
      <c r="F24" s="2"/>
    </row>
    <row r="25" spans="1:6">
      <c r="A25" s="6" t="s">
        <v>21</v>
      </c>
      <c r="B25" s="4">
        <f t="shared" ref="B25:F25" si="6">B21-B22-B23</f>
        <v>687523.39500000002</v>
      </c>
      <c r="C25" s="4">
        <f t="shared" si="6"/>
        <v>3934059.6</v>
      </c>
      <c r="D25" s="16">
        <f t="shared" si="6"/>
        <v>12284159.684999999</v>
      </c>
      <c r="E25" s="16">
        <f t="shared" si="6"/>
        <v>14129584.795</v>
      </c>
      <c r="F25" s="4">
        <f t="shared" si="6"/>
        <v>27814638.158400003</v>
      </c>
    </row>
    <row r="26" spans="1:6">
      <c r="A26" t="s">
        <v>22</v>
      </c>
      <c r="B26" s="5">
        <v>1320000</v>
      </c>
      <c r="C26" s="5">
        <f>B27*1</f>
        <v>632476.60499999998</v>
      </c>
      <c r="D26" s="5"/>
      <c r="E26" s="2"/>
      <c r="F26" s="2"/>
    </row>
    <row r="27" spans="1:6">
      <c r="A27" t="s">
        <v>23</v>
      </c>
      <c r="B27" s="5">
        <f>B26-B25</f>
        <v>632476.60499999998</v>
      </c>
      <c r="C27" s="5">
        <f>C26-C25</f>
        <v>-3301582.9950000001</v>
      </c>
      <c r="D27" s="4">
        <f>D25+4347758</f>
        <v>16631917.684999999</v>
      </c>
      <c r="E27" s="4">
        <f>D27+E25</f>
        <v>30761502.479999997</v>
      </c>
      <c r="F27" s="4">
        <f>E27+F25</f>
        <v>58576140.638400003</v>
      </c>
    </row>
    <row r="28" spans="1:6">
      <c r="A28" t="s">
        <v>24</v>
      </c>
      <c r="B28" s="2">
        <f>B25*100/B8</f>
        <v>14.471903886252811</v>
      </c>
      <c r="C28" s="2">
        <f>C25*100/C8</f>
        <v>31.358882384450567</v>
      </c>
      <c r="D28" s="2">
        <f>D25*100/D8</f>
        <v>38.496416955903115</v>
      </c>
      <c r="E28" s="2">
        <f>E25*100/E8</f>
        <v>38.497434477920486</v>
      </c>
      <c r="F28" s="2">
        <f>F25*100/F8</f>
        <v>53.550832282595152</v>
      </c>
    </row>
    <row r="29" spans="1:6">
      <c r="B29" s="2"/>
      <c r="C29" s="2"/>
      <c r="D29" s="2"/>
      <c r="E29" s="2"/>
      <c r="F29" s="2"/>
    </row>
    <row r="30" spans="1:6">
      <c r="B30" s="2"/>
      <c r="C30" s="2"/>
      <c r="D30" s="2"/>
      <c r="E30" s="2"/>
      <c r="F30" s="2"/>
    </row>
    <row r="32" spans="1:6">
      <c r="A32" t="s">
        <v>78</v>
      </c>
      <c r="B32">
        <v>1476000</v>
      </c>
    </row>
    <row r="33" spans="1:2">
      <c r="A33" t="s">
        <v>79</v>
      </c>
      <c r="B33">
        <v>1697400</v>
      </c>
    </row>
    <row r="34" spans="1:2">
      <c r="A34" t="s">
        <v>80</v>
      </c>
      <c r="B34">
        <v>1952000</v>
      </c>
    </row>
    <row r="35" spans="1:2">
      <c r="A35" t="s">
        <v>82</v>
      </c>
      <c r="B35">
        <v>2244800</v>
      </c>
    </row>
    <row r="36" spans="1:2">
      <c r="A36" t="s">
        <v>81</v>
      </c>
      <c r="B36">
        <v>2581500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H12" sqref="H12"/>
    </sheetView>
  </sheetViews>
  <sheetFormatPr defaultRowHeight="15"/>
  <cols>
    <col min="1" max="1" width="33.140625" customWidth="1"/>
    <col min="2" max="2" width="16" customWidth="1"/>
    <col min="3" max="3" width="15.85546875" customWidth="1"/>
    <col min="4" max="4" width="14.85546875" customWidth="1"/>
    <col min="5" max="5" width="15.5703125" customWidth="1"/>
    <col min="6" max="6" width="15.28515625" customWidth="1"/>
  </cols>
  <sheetData>
    <row r="1" spans="1:6">
      <c r="A1" s="18" t="s">
        <v>99</v>
      </c>
      <c r="B1" s="18"/>
      <c r="C1" s="18"/>
      <c r="D1" s="18"/>
      <c r="E1" s="18"/>
      <c r="F1" s="18"/>
    </row>
    <row r="2" spans="1:6">
      <c r="A2" s="1" t="s">
        <v>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</row>
    <row r="3" spans="1:6">
      <c r="A3" t="s">
        <v>1</v>
      </c>
      <c r="B3" s="3">
        <v>0.34</v>
      </c>
      <c r="C3" s="3">
        <v>0.6</v>
      </c>
      <c r="D3" s="3">
        <v>0.65</v>
      </c>
      <c r="E3" s="3">
        <v>0.7</v>
      </c>
      <c r="F3" s="3">
        <v>0.8</v>
      </c>
    </row>
    <row r="4" spans="1:6">
      <c r="A4" t="s">
        <v>76</v>
      </c>
      <c r="B4" s="2">
        <v>29380</v>
      </c>
      <c r="C4" s="2">
        <v>51840</v>
      </c>
      <c r="D4" s="2">
        <v>114660</v>
      </c>
      <c r="E4" s="10">
        <v>123480</v>
      </c>
      <c r="F4" s="2">
        <v>141120</v>
      </c>
    </row>
    <row r="5" spans="1:6">
      <c r="A5" t="s">
        <v>3</v>
      </c>
      <c r="B5" s="4">
        <v>1470</v>
      </c>
      <c r="C5" s="4">
        <v>2200</v>
      </c>
      <c r="D5" s="5">
        <v>2530</v>
      </c>
      <c r="E5" s="4">
        <v>2910</v>
      </c>
      <c r="F5" s="4">
        <v>3346</v>
      </c>
    </row>
    <row r="6" spans="1:6">
      <c r="A6" t="s">
        <v>4</v>
      </c>
      <c r="B6" s="2">
        <f>B4*B5</f>
        <v>43188600</v>
      </c>
      <c r="C6" s="2">
        <f>C4*C5</f>
        <v>114048000</v>
      </c>
      <c r="D6" s="2">
        <f>D5*D4</f>
        <v>290089800</v>
      </c>
      <c r="E6" s="2">
        <f>E5*D4</f>
        <v>333660600</v>
      </c>
      <c r="F6" s="2">
        <f>F4*F5</f>
        <v>472187520</v>
      </c>
    </row>
    <row r="7" spans="1:6">
      <c r="A7" t="s">
        <v>5</v>
      </c>
      <c r="B7" s="2">
        <f t="shared" ref="B7:F7" si="0">B6*10%</f>
        <v>4318860</v>
      </c>
      <c r="C7" s="2">
        <f t="shared" si="0"/>
        <v>11404800</v>
      </c>
      <c r="D7" s="2">
        <f t="shared" si="0"/>
        <v>29008980</v>
      </c>
      <c r="E7" s="2">
        <f t="shared" si="0"/>
        <v>33366060</v>
      </c>
      <c r="F7" s="2">
        <f t="shared" si="0"/>
        <v>47218752</v>
      </c>
    </row>
    <row r="8" spans="1:6">
      <c r="A8" s="6" t="s">
        <v>6</v>
      </c>
      <c r="B8" s="2">
        <f t="shared" ref="B8:F8" si="1">B6+B7</f>
        <v>47507460</v>
      </c>
      <c r="C8" s="2">
        <f t="shared" si="1"/>
        <v>125452800</v>
      </c>
      <c r="D8" s="2">
        <f t="shared" si="1"/>
        <v>319098780</v>
      </c>
      <c r="E8" s="2">
        <f t="shared" si="1"/>
        <v>367026660</v>
      </c>
      <c r="F8" s="2">
        <f t="shared" si="1"/>
        <v>519406272</v>
      </c>
    </row>
    <row r="9" spans="1:6">
      <c r="A9" s="1" t="s">
        <v>7</v>
      </c>
      <c r="B9" s="2"/>
      <c r="C9" s="2"/>
      <c r="D9" s="2"/>
      <c r="E9" s="2"/>
      <c r="F9" s="2"/>
    </row>
    <row r="10" spans="1:6">
      <c r="A10" t="s">
        <v>8</v>
      </c>
      <c r="B10" s="4">
        <v>2400000</v>
      </c>
      <c r="C10" s="4">
        <v>2760000</v>
      </c>
      <c r="D10" s="4">
        <v>3174000</v>
      </c>
      <c r="E10" s="4">
        <v>3650000</v>
      </c>
      <c r="F10" s="4">
        <v>4200000</v>
      </c>
    </row>
    <row r="11" spans="1:6">
      <c r="A11" t="s">
        <v>9</v>
      </c>
      <c r="B11" s="2">
        <f t="shared" ref="B11:F11" si="2">B6*41%</f>
        <v>17707326</v>
      </c>
      <c r="C11" s="2">
        <f t="shared" si="2"/>
        <v>46759680</v>
      </c>
      <c r="D11" s="2">
        <f t="shared" si="2"/>
        <v>118936818</v>
      </c>
      <c r="E11" s="2">
        <f t="shared" si="2"/>
        <v>136800846</v>
      </c>
      <c r="F11" s="2">
        <f t="shared" si="2"/>
        <v>193596883.19999999</v>
      </c>
    </row>
    <row r="12" spans="1:6">
      <c r="A12" t="s">
        <v>10</v>
      </c>
      <c r="B12" s="2">
        <v>3600000</v>
      </c>
      <c r="C12" s="5">
        <v>4140000</v>
      </c>
      <c r="D12" s="4">
        <v>4761000</v>
      </c>
      <c r="E12" s="4">
        <v>5475000</v>
      </c>
      <c r="F12" s="4">
        <v>6296000</v>
      </c>
    </row>
    <row r="13" spans="1:6">
      <c r="A13" t="s">
        <v>11</v>
      </c>
      <c r="B13" s="4">
        <v>4800000</v>
      </c>
      <c r="C13" s="4">
        <v>5520000</v>
      </c>
      <c r="D13" s="4">
        <v>6348000</v>
      </c>
      <c r="E13" s="4">
        <v>7300000</v>
      </c>
      <c r="F13" s="4">
        <v>8400000</v>
      </c>
    </row>
    <row r="14" spans="1:6">
      <c r="A14" t="s">
        <v>12</v>
      </c>
      <c r="B14" s="4">
        <v>600000</v>
      </c>
      <c r="C14" s="4">
        <v>690000</v>
      </c>
      <c r="D14" s="4">
        <v>793500</v>
      </c>
      <c r="E14" s="4">
        <v>943500</v>
      </c>
      <c r="F14" s="4">
        <v>1085000</v>
      </c>
    </row>
    <row r="15" spans="1:6">
      <c r="A15" t="s">
        <v>13</v>
      </c>
      <c r="B15" s="4">
        <v>2400000</v>
      </c>
      <c r="C15" s="4">
        <v>2760000</v>
      </c>
      <c r="D15" s="4">
        <v>3174000</v>
      </c>
      <c r="E15" s="4">
        <v>3650000</v>
      </c>
      <c r="F15" s="4">
        <v>4200000</v>
      </c>
    </row>
    <row r="16" spans="1:6">
      <c r="A16" t="s">
        <v>14</v>
      </c>
      <c r="B16" s="2">
        <f>B8*15%</f>
        <v>7126119</v>
      </c>
      <c r="C16" s="2">
        <f t="shared" ref="C16:F16" si="3">C8*15%</f>
        <v>18817920</v>
      </c>
      <c r="D16" s="2">
        <f t="shared" si="3"/>
        <v>47864817</v>
      </c>
      <c r="E16" s="2">
        <f t="shared" si="3"/>
        <v>55053999</v>
      </c>
      <c r="F16" s="2">
        <f t="shared" si="3"/>
        <v>77910940.799999997</v>
      </c>
    </row>
    <row r="17" spans="1:6">
      <c r="A17" t="s">
        <v>15</v>
      </c>
      <c r="B17" s="4">
        <v>360000</v>
      </c>
      <c r="C17" s="4">
        <v>414000</v>
      </c>
      <c r="D17" s="4">
        <v>476100</v>
      </c>
      <c r="E17" s="4">
        <v>547510</v>
      </c>
      <c r="F17" s="4">
        <v>629630</v>
      </c>
    </row>
    <row r="18" spans="1:6">
      <c r="A18" t="s">
        <v>16</v>
      </c>
      <c r="B18" s="4">
        <v>600000</v>
      </c>
      <c r="C18" s="4">
        <v>690000</v>
      </c>
      <c r="D18" s="4">
        <v>793500</v>
      </c>
      <c r="E18" s="4">
        <v>943500</v>
      </c>
      <c r="F18" s="4">
        <v>1085000</v>
      </c>
    </row>
    <row r="19" spans="1:6">
      <c r="A19" s="6" t="s">
        <v>17</v>
      </c>
      <c r="B19" s="4">
        <f>B36+B16+B11</f>
        <v>39593445</v>
      </c>
      <c r="C19" s="4">
        <f>B37+C16+C11</f>
        <v>82551600</v>
      </c>
      <c r="D19" s="4">
        <f>B38+D16+D11</f>
        <v>186321635</v>
      </c>
      <c r="E19" s="4">
        <f>B39+E16+E11</f>
        <v>214302845</v>
      </c>
      <c r="F19" s="4">
        <f>B40+F11</f>
        <v>219411883.19999999</v>
      </c>
    </row>
    <row r="20" spans="1:6">
      <c r="B20" s="2"/>
      <c r="C20" s="2"/>
      <c r="D20" s="2"/>
      <c r="E20" s="2"/>
      <c r="F20" s="2"/>
    </row>
    <row r="21" spans="1:6">
      <c r="A21" s="6" t="s">
        <v>18</v>
      </c>
      <c r="B21" s="4">
        <f t="shared" ref="B21:F21" si="4">B8-B19</f>
        <v>7914015</v>
      </c>
      <c r="C21" s="4">
        <f t="shared" si="4"/>
        <v>42901200</v>
      </c>
      <c r="D21" s="4">
        <f t="shared" si="4"/>
        <v>132777145</v>
      </c>
      <c r="E21" s="4">
        <f t="shared" si="4"/>
        <v>152723815</v>
      </c>
      <c r="F21" s="4">
        <f t="shared" si="4"/>
        <v>299994388.80000001</v>
      </c>
    </row>
    <row r="22" spans="1:6">
      <c r="A22" t="s">
        <v>19</v>
      </c>
      <c r="B22" s="2">
        <f>B21*7%</f>
        <v>553981.05000000005</v>
      </c>
      <c r="C22" s="2">
        <f>C21*7%</f>
        <v>3003084.0000000005</v>
      </c>
      <c r="D22" s="2">
        <f>D21*7%</f>
        <v>9294400.1500000004</v>
      </c>
      <c r="E22" s="2">
        <f>E21*7%</f>
        <v>10690667.050000001</v>
      </c>
      <c r="F22" s="2">
        <f>F21*7%</f>
        <v>20999607.216000002</v>
      </c>
    </row>
    <row r="23" spans="1:6">
      <c r="A23" t="s">
        <v>20</v>
      </c>
      <c r="B23" s="4">
        <f>B10*20.2%</f>
        <v>484799.99999999994</v>
      </c>
      <c r="C23" s="4">
        <f>C10*20.2%</f>
        <v>557520</v>
      </c>
      <c r="D23" s="2">
        <f t="shared" ref="D23:F23" si="5">D10*20.2%</f>
        <v>641148</v>
      </c>
      <c r="E23" s="2">
        <f t="shared" si="5"/>
        <v>737300</v>
      </c>
      <c r="F23" s="2">
        <f t="shared" si="5"/>
        <v>848399.99999999988</v>
      </c>
    </row>
    <row r="24" spans="1:6">
      <c r="B24" s="2"/>
      <c r="C24" s="2"/>
      <c r="D24" s="2"/>
      <c r="E24" s="2"/>
      <c r="F24" s="2"/>
    </row>
    <row r="25" spans="1:6">
      <c r="A25" s="6" t="s">
        <v>21</v>
      </c>
      <c r="B25" s="4">
        <f t="shared" ref="B25:F25" si="6">B21-B22-B23</f>
        <v>6875233.9500000002</v>
      </c>
      <c r="C25" s="4">
        <f t="shared" si="6"/>
        <v>39340596</v>
      </c>
      <c r="D25" s="16">
        <f t="shared" si="6"/>
        <v>122841596.84999999</v>
      </c>
      <c r="E25" s="16">
        <f t="shared" si="6"/>
        <v>141295847.94999999</v>
      </c>
      <c r="F25" s="4">
        <f t="shared" si="6"/>
        <v>278146381.58399999</v>
      </c>
    </row>
    <row r="26" spans="1:6">
      <c r="A26" t="s">
        <v>22</v>
      </c>
      <c r="B26" s="5">
        <v>13200000</v>
      </c>
      <c r="C26" s="5">
        <f>B27*1</f>
        <v>6324766.0499999998</v>
      </c>
      <c r="D26" s="5"/>
      <c r="E26" s="2"/>
      <c r="F26" s="2"/>
    </row>
    <row r="27" spans="1:6">
      <c r="A27" t="s">
        <v>23</v>
      </c>
      <c r="B27" s="5">
        <f>B26-B25</f>
        <v>6324766.0499999998</v>
      </c>
      <c r="C27" s="5">
        <f>C26-C25</f>
        <v>-33015829.949999999</v>
      </c>
      <c r="D27" s="4"/>
      <c r="E27" s="4">
        <v>0</v>
      </c>
      <c r="F27" s="4">
        <v>0</v>
      </c>
    </row>
    <row r="28" spans="1:6">
      <c r="A28" t="s">
        <v>24</v>
      </c>
      <c r="B28" s="2">
        <f>B25*100/B8</f>
        <v>14.471903886252811</v>
      </c>
      <c r="C28" s="2">
        <f>C25*100/C8</f>
        <v>31.358882384450567</v>
      </c>
      <c r="D28" s="2">
        <f>D25*100/D8</f>
        <v>38.496416955903122</v>
      </c>
      <c r="E28" s="2">
        <f>E25*100/E8</f>
        <v>38.497434477920478</v>
      </c>
      <c r="F28" s="2">
        <f>F25*100/F8</f>
        <v>53.550832282595152</v>
      </c>
    </row>
    <row r="29" spans="1:6">
      <c r="B29" s="2"/>
      <c r="C29" s="2"/>
      <c r="D29" s="2"/>
      <c r="E29" s="2"/>
      <c r="F29" s="2"/>
    </row>
    <row r="36" spans="1:2">
      <c r="A36" t="s">
        <v>78</v>
      </c>
      <c r="B36">
        <v>14760000</v>
      </c>
    </row>
    <row r="37" spans="1:2">
      <c r="A37" t="s">
        <v>79</v>
      </c>
      <c r="B37">
        <v>16974000</v>
      </c>
    </row>
    <row r="38" spans="1:2">
      <c r="A38" t="s">
        <v>80</v>
      </c>
      <c r="B38">
        <v>19520000</v>
      </c>
    </row>
    <row r="39" spans="1:2">
      <c r="A39" t="s">
        <v>82</v>
      </c>
      <c r="B39">
        <v>22448000</v>
      </c>
    </row>
    <row r="40" spans="1:2">
      <c r="A40" t="s">
        <v>81</v>
      </c>
      <c r="B40">
        <v>25815000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Загрузка</vt:lpstr>
      <vt:lpstr>Оборудование</vt:lpstr>
      <vt:lpstr>Затраты </vt:lpstr>
      <vt:lpstr>Фин.модель 24 мес</vt:lpstr>
      <vt:lpstr>Фин.модель на 5 лет</vt:lpstr>
      <vt:lpstr>Ф.М. на 5 лет для сети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2019-02-20T16:21:55Z</dcterms:modified>
</cp:coreProperties>
</file>