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<sst xmlns="http://schemas.openxmlformats.org/spreadsheetml/2006/main" count="52" uniqueCount="51">
  <si>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Цена</t>
  </si>
  <si>
    <t>Объем</t>
  </si>
  <si>
    <t>Период</t>
  </si>
  <si>
    <t>Этапы бизнес-цикла</t>
  </si>
  <si>
    <t>НДС</t>
  </si>
  <si>
    <t>Налоги</t>
  </si>
  <si>
    <t>НДС:</t>
  </si>
  <si>
    <t>На прибыль:</t>
  </si>
  <si>
    <t>евро:</t>
  </si>
  <si>
    <t>Курсы</t>
  </si>
  <si>
    <t>Выход продукции</t>
  </si>
  <si>
    <t>%</t>
  </si>
  <si>
    <t>Возмещение НДС, руб</t>
  </si>
  <si>
    <t>Налог на прибыль, руб</t>
  </si>
  <si>
    <t>прибыль (руб):</t>
  </si>
  <si>
    <t>расходы (руб):</t>
  </si>
  <si>
    <t>доходы (руб):</t>
  </si>
  <si>
    <t>Распиловка необрезной доски, руб/м3</t>
  </si>
  <si>
    <t>Прочие расходы, руб</t>
  </si>
  <si>
    <t>прибыль после налогов (руб):</t>
  </si>
  <si>
    <t>прибыль с НДС (руб):</t>
  </si>
  <si>
    <t>Расходы</t>
  </si>
  <si>
    <t>Доходы</t>
  </si>
  <si>
    <t>Доставка вагонов до Калининграда, руб/вагон</t>
  </si>
  <si>
    <t>Стоимость</t>
  </si>
  <si>
    <t>Показатели</t>
  </si>
  <si>
    <t>Транзит Белоруссия-Литва, руб/вагон</t>
  </si>
  <si>
    <t>Услуги декларанта, руб/машина</t>
  </si>
  <si>
    <t>обрезная  доска:</t>
  </si>
  <si>
    <t>необрезная  доска:</t>
  </si>
  <si>
    <t>Покупка пиловочника на вагоне, руб/м3 (с НДС)</t>
  </si>
  <si>
    <t>Покупка фанкряжа на вагоне, руб/м3 (с НДС)</t>
  </si>
  <si>
    <t>Покупка пиловочника на вагоне, руб/м3 (без НДС)</t>
  </si>
  <si>
    <t>Покупка фанкряжа на вагоне, руб/м3 (без НДС)</t>
  </si>
  <si>
    <t>Распиловка обрезной доски, руб/м3</t>
  </si>
  <si>
    <t>Распиловка вагонки, руб/м3</t>
  </si>
  <si>
    <t>Услуги представителя в Сибири, руб/м3</t>
  </si>
  <si>
    <t>Услуги по сбыту, руб/м3</t>
  </si>
  <si>
    <t>Реализация обрезной доски на экспорт, 24 мм</t>
  </si>
  <si>
    <t>Реализация обрезной доски на экспорт, 32 мм</t>
  </si>
  <si>
    <t>всего:</t>
  </si>
  <si>
    <t>вагонка:</t>
  </si>
  <si>
    <t>доходность, %</t>
  </si>
  <si>
    <t>Подача, уборка вагонов, руб/вагон</t>
  </si>
  <si>
    <t>ТЭО 2 вагона пиловочника  без фанкряжа.</t>
  </si>
  <si>
    <t>Продажа необрезной доски (цена на складе в Багратионовске)</t>
  </si>
  <si>
    <t>Продажа обрезной доски (цена на складе в Багратионовске)</t>
  </si>
  <si>
    <t>Продажа фанкряжа (цена на складе с уплатой там.пошлины)</t>
  </si>
  <si>
    <t>ЕВРО</t>
  </si>
  <si>
    <t>РУБЛИ</t>
  </si>
  <si>
    <t>Реализация вагонки на внутр. Рынок (рубли)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</si>
</sst>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&quot;р.&quot;"/>
    <numFmt numFmtId="174" formatCode="#,##0.0"/>
    <numFmt numFmtId="175" formatCode="0.00;\-0.00;;@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"/>
    <numFmt numFmtId="183" formatCode="0.0000"/>
    <numFmt numFmtId="18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  <font>
      <sz val="11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3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/>
    </xf>
    <xf numFmtId="0" fontId="0" fillId="0" borderId="0" xfId="0" applyBorder="1" applyAlignment="1">
      <alignment horizontal="left" vertical="center" wrapText="1" indent="1"/>
    </xf>
    <xf numFmtId="9" fontId="0" fillId="0" borderId="0" xfId="0" applyNumberFormat="1" applyAlignment="1">
      <alignment horizontal="right"/>
    </xf>
    <xf numFmtId="3" fontId="30" fillId="0" borderId="0" xfId="0" applyNumberFormat="1" applyFont="1" applyFill="1" applyAlignment="1">
      <alignment horizontal="center"/>
    </xf>
    <xf numFmtId="0" fontId="0" fillId="0" borderId="15" xfId="0" applyBorder="1" applyAlignment="1">
      <alignment horizontal="left" vertical="center" wrapText="1" indent="1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18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1" xfId="0" applyFill="1" applyBorder="1" applyAlignment="1">
      <alignment horizontal="left" indent="1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39" fillId="0" borderId="0" xfId="0" applyFont="1" applyAlignment="1">
      <alignment/>
    </xf>
    <xf numFmtId="3" fontId="40" fillId="0" borderId="0" xfId="0" applyNumberFormat="1" applyFont="1" applyFill="1" applyAlignment="1">
      <alignment/>
    </xf>
    <xf numFmtId="0" fontId="41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10" fontId="0" fillId="0" borderId="0" xfId="0" applyNumberFormat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left" indent="1"/>
    </xf>
    <xf numFmtId="9" fontId="30" fillId="0" borderId="0" xfId="0" applyNumberFormat="1" applyFont="1" applyAlignment="1">
      <alignment horizontal="center"/>
    </xf>
    <xf numFmtId="2" fontId="0" fillId="2" borderId="0" xfId="0" applyNumberFormat="1" applyFill="1" applyAlignment="1">
      <alignment horizontal="right"/>
    </xf>
    <xf numFmtId="9" fontId="0" fillId="2" borderId="0" xfId="0" applyNumberFormat="1" applyFill="1" applyAlignment="1">
      <alignment horizontal="right"/>
    </xf>
    <xf numFmtId="3" fontId="0" fillId="2" borderId="18" xfId="0" applyNumberFormat="1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3" fontId="0" fillId="2" borderId="17" xfId="0" applyNumberFormat="1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4" fontId="0" fillId="2" borderId="17" xfId="0" applyNumberFormat="1" applyFill="1" applyBorder="1" applyAlignment="1">
      <alignment horizontal="right" vertical="center"/>
    </xf>
    <xf numFmtId="2" fontId="0" fillId="2" borderId="12" xfId="0" applyNumberFormat="1" applyFill="1" applyBorder="1" applyAlignment="1">
      <alignment horizontal="right" vertical="center"/>
    </xf>
    <xf numFmtId="1" fontId="0" fillId="2" borderId="12" xfId="0" applyNumberFormat="1" applyFill="1" applyBorder="1" applyAlignment="1">
      <alignment horizontal="right" vertical="center"/>
    </xf>
    <xf numFmtId="1" fontId="0" fillId="0" borderId="12" xfId="0" applyNumberFormat="1" applyFill="1" applyBorder="1" applyAlignment="1">
      <alignment horizontal="right" vertical="center"/>
    </xf>
    <xf numFmtId="172" fontId="30" fillId="0" borderId="0" xfId="55" applyNumberFormat="1" applyFont="1" applyAlignment="1">
      <alignment vertical="center" wrapText="1"/>
    </xf>
    <xf numFmtId="2" fontId="0" fillId="0" borderId="0" xfId="0" applyNumberFormat="1" applyFill="1" applyAlignment="1">
      <alignment horizontal="right"/>
    </xf>
    <xf numFmtId="182" fontId="0" fillId="2" borderId="20" xfId="0" applyNumberFormat="1" applyFill="1" applyBorder="1" applyAlignment="1">
      <alignment horizontal="right" vertical="center"/>
    </xf>
    <xf numFmtId="182" fontId="0" fillId="2" borderId="12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left" vertical="center" indent="1"/>
    </xf>
    <xf numFmtId="3" fontId="0" fillId="2" borderId="21" xfId="0" applyNumberFormat="1" applyFill="1" applyBorder="1" applyAlignment="1">
      <alignment horizontal="right" vertical="center"/>
    </xf>
    <xf numFmtId="182" fontId="0" fillId="2" borderId="22" xfId="0" applyNumberFormat="1" applyFill="1" applyBorder="1" applyAlignment="1">
      <alignment horizontal="right" vertical="center"/>
    </xf>
    <xf numFmtId="0" fontId="0" fillId="0" borderId="23" xfId="0" applyBorder="1" applyAlignment="1">
      <alignment horizontal="left" indent="1"/>
    </xf>
    <xf numFmtId="3" fontId="0" fillId="2" borderId="21" xfId="0" applyNumberFormat="1" applyFill="1" applyBorder="1" applyAlignment="1">
      <alignment/>
    </xf>
    <xf numFmtId="182" fontId="0" fillId="2" borderId="22" xfId="0" applyNumberFormat="1" applyFill="1" applyBorder="1" applyAlignment="1">
      <alignment/>
    </xf>
    <xf numFmtId="3" fontId="0" fillId="0" borderId="23" xfId="0" applyNumberFormat="1" applyBorder="1" applyAlignment="1">
      <alignment vertical="center"/>
    </xf>
    <xf numFmtId="0" fontId="0" fillId="0" borderId="23" xfId="0" applyFill="1" applyBorder="1" applyAlignment="1">
      <alignment/>
    </xf>
    <xf numFmtId="3" fontId="30" fillId="0" borderId="0" xfId="0" applyNumberFormat="1" applyFont="1" applyAlignment="1">
      <alignment/>
    </xf>
    <xf numFmtId="0" fontId="0" fillId="0" borderId="23" xfId="0" applyFill="1" applyBorder="1" applyAlignment="1">
      <alignment vertical="center"/>
    </xf>
    <xf numFmtId="9" fontId="30" fillId="0" borderId="0" xfId="0" applyNumberFormat="1" applyFont="1" applyFill="1" applyAlignment="1">
      <alignment/>
    </xf>
    <xf numFmtId="9" fontId="30" fillId="0" borderId="0" xfId="0" applyNumberFormat="1" applyFont="1" applyAlignment="1">
      <alignment horizontal="right"/>
    </xf>
    <xf numFmtId="3" fontId="42" fillId="0" borderId="0" xfId="0" applyNumberFormat="1" applyFont="1" applyAlignment="1">
      <alignment/>
    </xf>
    <xf numFmtId="172" fontId="42" fillId="0" borderId="0" xfId="55" applyNumberFormat="1" applyFont="1" applyAlignment="1">
      <alignment vertical="center" wrapText="1"/>
    </xf>
    <xf numFmtId="3" fontId="22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Zeros="0" tabSelected="1" zoomScale="90" zoomScaleNormal="90" zoomScaleSheetLayoutView="100" workbookViewId="0" topLeftCell="A19">
      <selection activeCell="B35" sqref="B35"/>
    </sheetView>
  </sheetViews>
  <sheetFormatPr defaultColWidth="9.140625" defaultRowHeight="15"/>
  <cols>
    <col min="1" max="1" width="10.7109375" style="0" customWidth="1"/>
    <col min="2" max="2" width="57.28125" style="0" customWidth="1"/>
    <col min="3" max="3" width="12.28125" style="0" customWidth="1"/>
    <col min="4" max="4" width="10.140625" style="0" customWidth="1"/>
    <col min="5" max="5" width="14.00390625" style="0" customWidth="1"/>
    <col min="6" max="6" width="14.7109375" style="0" customWidth="1"/>
    <col min="7" max="7" width="9.140625" style="0" customWidth="1"/>
  </cols>
  <sheetData>
    <row r="1" ht="31.5">
      <c r="B1" s="36" t="s">
        <v>44</v>
      </c>
    </row>
    <row r="4" spans="2:3" ht="15">
      <c r="B4" s="38"/>
      <c r="C4" s="38"/>
    </row>
    <row r="5" spans="2:6" ht="15">
      <c r="B5" s="6" t="s">
        <v>10</v>
      </c>
      <c r="C5" s="20" t="s">
        <v>11</v>
      </c>
      <c r="E5" s="6" t="s">
        <v>9</v>
      </c>
      <c r="F5" s="1"/>
    </row>
    <row r="6" spans="2:6" ht="15">
      <c r="B6" s="19" t="s">
        <v>29</v>
      </c>
      <c r="C6" s="24">
        <f>(D35)/SUM(D28:D30)</f>
        <v>0.6074074074074074</v>
      </c>
      <c r="E6" s="4" t="s">
        <v>8</v>
      </c>
      <c r="F6" s="46">
        <v>75</v>
      </c>
    </row>
    <row r="7" spans="2:6" ht="15">
      <c r="B7" s="19" t="s">
        <v>28</v>
      </c>
      <c r="C7" s="24">
        <f>(D36+D38+D39)/SUM(D28:D30)</f>
        <v>0.03333333333333333</v>
      </c>
      <c r="E7" s="4"/>
      <c r="F7" s="57"/>
    </row>
    <row r="8" spans="2:6" ht="15">
      <c r="B8" s="19" t="s">
        <v>41</v>
      </c>
      <c r="C8" s="24">
        <f>D40/SUM(D28:D30)</f>
        <v>0.008888888888888889</v>
      </c>
      <c r="E8" s="6" t="s">
        <v>5</v>
      </c>
      <c r="F8" s="4"/>
    </row>
    <row r="9" spans="2:6" ht="15">
      <c r="B9" s="71" t="s">
        <v>40</v>
      </c>
      <c r="C9" s="70">
        <f>SUM(C6:C8)</f>
        <v>0.6496296296296296</v>
      </c>
      <c r="E9" s="4" t="s">
        <v>6</v>
      </c>
      <c r="F9" s="47">
        <v>0.2</v>
      </c>
    </row>
    <row r="10" spans="2:6" ht="15">
      <c r="B10" s="4"/>
      <c r="C10" s="24"/>
      <c r="E10" s="4" t="s">
        <v>7</v>
      </c>
      <c r="F10" s="47">
        <v>0.2</v>
      </c>
    </row>
    <row r="12" ht="15">
      <c r="B12" s="45" t="s">
        <v>25</v>
      </c>
    </row>
    <row r="13" spans="2:3" ht="15">
      <c r="B13" s="4" t="s">
        <v>16</v>
      </c>
      <c r="C13" s="68">
        <f>SUM(E35:E40)</f>
        <v>2436000</v>
      </c>
    </row>
    <row r="14" spans="2:3" ht="15">
      <c r="B14" s="4" t="s">
        <v>15</v>
      </c>
      <c r="C14" s="68">
        <f>SUM(E21:E34)</f>
        <v>2231550</v>
      </c>
    </row>
    <row r="15" spans="2:6" ht="15">
      <c r="B15" s="4" t="s">
        <v>14</v>
      </c>
      <c r="C15" s="74">
        <f>C13-C14</f>
        <v>204450</v>
      </c>
      <c r="F15" s="40"/>
    </row>
    <row r="16" spans="2:3" ht="15">
      <c r="B16" s="4" t="s">
        <v>19</v>
      </c>
      <c r="C16" s="68">
        <f>C15-C41</f>
        <v>163560</v>
      </c>
    </row>
    <row r="17" spans="2:5" ht="19.5" customHeight="1">
      <c r="B17" s="4" t="s">
        <v>20</v>
      </c>
      <c r="C17" s="72">
        <f>C16+C42</f>
        <v>449059.99999999994</v>
      </c>
      <c r="D17" s="42"/>
      <c r="E17" s="41"/>
    </row>
    <row r="18" spans="2:5" ht="19.5" customHeight="1">
      <c r="B18" s="4" t="s">
        <v>42</v>
      </c>
      <c r="C18" s="73">
        <f>C17/C13</f>
        <v>0.18434318555008208</v>
      </c>
      <c r="D18" s="42"/>
      <c r="E18" s="41"/>
    </row>
    <row r="19" spans="2:5" ht="19.5" customHeight="1">
      <c r="B19" s="4"/>
      <c r="C19" s="56"/>
      <c r="D19" s="42"/>
      <c r="E19" s="41"/>
    </row>
    <row r="20" spans="1:6" s="2" customFormat="1" ht="15">
      <c r="A20" s="7" t="s">
        <v>2</v>
      </c>
      <c r="B20" s="7" t="s">
        <v>3</v>
      </c>
      <c r="C20" s="39" t="s">
        <v>0</v>
      </c>
      <c r="D20" s="39" t="s">
        <v>1</v>
      </c>
      <c r="E20" s="43" t="s">
        <v>24</v>
      </c>
      <c r="F20" s="3" t="s">
        <v>4</v>
      </c>
    </row>
    <row r="21" spans="1:6" s="2" customFormat="1" ht="18.75" customHeight="1">
      <c r="A21" s="9" t="s">
        <v>21</v>
      </c>
      <c r="B21" s="21" t="s">
        <v>30</v>
      </c>
      <c r="C21" s="48">
        <v>9000</v>
      </c>
      <c r="D21" s="49">
        <v>135</v>
      </c>
      <c r="E21" s="8">
        <f>C21*D21</f>
        <v>1215000</v>
      </c>
      <c r="F21" s="29">
        <f>E21*(1-1/(1+$F$9))</f>
        <v>202499.99999999994</v>
      </c>
    </row>
    <row r="22" spans="1:6" s="2" customFormat="1" ht="18.75" customHeight="1">
      <c r="A22" s="10" t="s">
        <v>49</v>
      </c>
      <c r="B22" s="18" t="s">
        <v>32</v>
      </c>
      <c r="C22" s="50"/>
      <c r="D22" s="51"/>
      <c r="E22" s="11">
        <f>C22*D22</f>
        <v>0</v>
      </c>
      <c r="F22" s="30"/>
    </row>
    <row r="23" spans="1:6" s="2" customFormat="1" ht="18.75" customHeight="1">
      <c r="A23" s="10"/>
      <c r="B23" s="18" t="s">
        <v>31</v>
      </c>
      <c r="C23" s="50"/>
      <c r="D23" s="51"/>
      <c r="E23" s="11">
        <f>C23*D23</f>
        <v>0</v>
      </c>
      <c r="F23" s="30">
        <f>E23*(1-1/(1+$F$9))</f>
        <v>0</v>
      </c>
    </row>
    <row r="24" spans="1:6" s="2" customFormat="1" ht="18.75" customHeight="1">
      <c r="A24" s="10"/>
      <c r="B24" s="18" t="s">
        <v>33</v>
      </c>
      <c r="C24" s="50"/>
      <c r="D24" s="51"/>
      <c r="E24" s="11">
        <f>C24*D24</f>
        <v>0</v>
      </c>
      <c r="F24" s="30"/>
    </row>
    <row r="25" spans="1:6" s="2" customFormat="1" ht="18.75" customHeight="1">
      <c r="A25" s="10"/>
      <c r="B25" s="18" t="s">
        <v>23</v>
      </c>
      <c r="C25" s="50">
        <v>249000</v>
      </c>
      <c r="D25" s="51">
        <v>2</v>
      </c>
      <c r="E25" s="11">
        <f aca="true" t="shared" si="0" ref="E25:E33">C25*D25</f>
        <v>498000</v>
      </c>
      <c r="F25" s="30">
        <f>E25*(1-1/(1+$F$9))</f>
        <v>82999.99999999999</v>
      </c>
    </row>
    <row r="26" spans="1:6" s="2" customFormat="1" ht="18.75" customHeight="1">
      <c r="A26" s="10"/>
      <c r="B26" s="18" t="s">
        <v>26</v>
      </c>
      <c r="C26" s="50">
        <v>60000</v>
      </c>
      <c r="D26" s="51">
        <v>2</v>
      </c>
      <c r="E26" s="11">
        <f t="shared" si="0"/>
        <v>120000</v>
      </c>
      <c r="F26" s="30"/>
    </row>
    <row r="27" spans="1:6" s="2" customFormat="1" ht="18.75" customHeight="1">
      <c r="A27" s="10"/>
      <c r="B27" s="18" t="s">
        <v>43</v>
      </c>
      <c r="C27" s="52">
        <v>5000</v>
      </c>
      <c r="D27" s="54">
        <v>1</v>
      </c>
      <c r="E27" s="11">
        <f>C27*D27</f>
        <v>5000</v>
      </c>
      <c r="F27" s="30"/>
    </row>
    <row r="28" spans="1:6" s="2" customFormat="1" ht="15">
      <c r="A28" s="10"/>
      <c r="B28" s="18" t="s">
        <v>17</v>
      </c>
      <c r="C28" s="52">
        <v>2400</v>
      </c>
      <c r="D28" s="53">
        <v>118</v>
      </c>
      <c r="E28" s="11">
        <f t="shared" si="0"/>
        <v>283200</v>
      </c>
      <c r="F28" s="30"/>
    </row>
    <row r="29" spans="1:6" s="2" customFormat="1" ht="15">
      <c r="A29" s="10"/>
      <c r="B29" s="18" t="s">
        <v>34</v>
      </c>
      <c r="C29" s="52">
        <v>2800</v>
      </c>
      <c r="D29" s="53">
        <v>12</v>
      </c>
      <c r="E29" s="11">
        <f t="shared" si="0"/>
        <v>33600</v>
      </c>
      <c r="F29" s="30"/>
    </row>
    <row r="30" spans="1:6" s="2" customFormat="1" ht="15">
      <c r="A30" s="10"/>
      <c r="B30" s="27" t="s">
        <v>35</v>
      </c>
      <c r="C30" s="52">
        <v>3200</v>
      </c>
      <c r="D30" s="53">
        <v>5</v>
      </c>
      <c r="E30" s="11">
        <f>C30*D30</f>
        <v>16000</v>
      </c>
      <c r="F30" s="30"/>
    </row>
    <row r="31" spans="1:6" s="2" customFormat="1" ht="15">
      <c r="A31" s="10"/>
      <c r="B31" s="27" t="s">
        <v>36</v>
      </c>
      <c r="C31" s="52"/>
      <c r="D31" s="53">
        <v>0</v>
      </c>
      <c r="E31" s="11">
        <f>C31*D31</f>
        <v>0</v>
      </c>
      <c r="F31" s="30"/>
    </row>
    <row r="32" spans="1:6" s="2" customFormat="1" ht="15">
      <c r="A32" s="10"/>
      <c r="B32" s="27" t="s">
        <v>37</v>
      </c>
      <c r="C32" s="52">
        <v>350</v>
      </c>
      <c r="D32" s="53">
        <v>85</v>
      </c>
      <c r="E32" s="11">
        <f>C32*D32</f>
        <v>29750</v>
      </c>
      <c r="F32" s="30"/>
    </row>
    <row r="33" spans="1:6" s="2" customFormat="1" ht="15">
      <c r="A33" s="10"/>
      <c r="B33" s="27" t="s">
        <v>27</v>
      </c>
      <c r="C33" s="52">
        <v>7000</v>
      </c>
      <c r="D33" s="54">
        <v>3</v>
      </c>
      <c r="E33" s="11">
        <f t="shared" si="0"/>
        <v>21000</v>
      </c>
      <c r="F33" s="30"/>
    </row>
    <row r="34" spans="1:6" s="2" customFormat="1" ht="15">
      <c r="A34" s="10"/>
      <c r="B34" s="18" t="s">
        <v>18</v>
      </c>
      <c r="C34" s="52">
        <v>10000</v>
      </c>
      <c r="D34" s="55"/>
      <c r="E34" s="16">
        <f>C34</f>
        <v>10000</v>
      </c>
      <c r="F34" s="30"/>
    </row>
    <row r="35" spans="1:6" s="2" customFormat="1" ht="18.75" customHeight="1">
      <c r="A35" s="9" t="s">
        <v>22</v>
      </c>
      <c r="B35" s="25" t="s">
        <v>45</v>
      </c>
      <c r="C35" s="48">
        <v>375</v>
      </c>
      <c r="D35" s="58">
        <v>82</v>
      </c>
      <c r="E35" s="8">
        <f>C35*D35*$F$6</f>
        <v>2306250</v>
      </c>
      <c r="F35" s="31"/>
    </row>
    <row r="36" spans="1:6" s="2" customFormat="1" ht="18.75" customHeight="1">
      <c r="A36" s="10" t="s">
        <v>48</v>
      </c>
      <c r="B36" s="26" t="s">
        <v>46</v>
      </c>
      <c r="C36" s="50">
        <v>260</v>
      </c>
      <c r="D36" s="59">
        <v>4.5</v>
      </c>
      <c r="E36" s="16">
        <f>C36*D36*$F$6</f>
        <v>87750</v>
      </c>
      <c r="F36" s="33"/>
    </row>
    <row r="37" spans="1:6" s="2" customFormat="1" ht="18.75" customHeight="1">
      <c r="A37" s="10"/>
      <c r="B37" s="60" t="s">
        <v>47</v>
      </c>
      <c r="C37" s="61">
        <v>370</v>
      </c>
      <c r="D37" s="62">
        <v>0</v>
      </c>
      <c r="E37" s="66">
        <f>C37*D37*$F$6</f>
        <v>0</v>
      </c>
      <c r="F37" s="69"/>
    </row>
    <row r="38" spans="1:6" s="2" customFormat="1" ht="18.75" customHeight="1">
      <c r="A38" s="10"/>
      <c r="B38" s="26" t="s">
        <v>38</v>
      </c>
      <c r="C38" s="50">
        <v>245</v>
      </c>
      <c r="D38" s="59"/>
      <c r="E38" s="11">
        <f>C38*D38*$F$6</f>
        <v>0</v>
      </c>
      <c r="F38" s="32"/>
    </row>
    <row r="39" spans="1:6" s="2" customFormat="1" ht="18.75" customHeight="1">
      <c r="A39" s="10"/>
      <c r="B39" s="26" t="s">
        <v>39</v>
      </c>
      <c r="C39" s="50">
        <v>245</v>
      </c>
      <c r="D39" s="59"/>
      <c r="E39" s="11">
        <f>C39*D39*$F$6</f>
        <v>0</v>
      </c>
      <c r="F39" s="32"/>
    </row>
    <row r="40" spans="1:6" s="2" customFormat="1" ht="18.75" customHeight="1">
      <c r="A40" s="12"/>
      <c r="B40" s="63" t="s">
        <v>50</v>
      </c>
      <c r="C40" s="64">
        <v>35000</v>
      </c>
      <c r="D40" s="65">
        <v>1.2</v>
      </c>
      <c r="E40" s="66">
        <f>C40*D40</f>
        <v>42000</v>
      </c>
      <c r="F40" s="67"/>
    </row>
    <row r="41" spans="1:6" s="2" customFormat="1" ht="18.75" customHeight="1">
      <c r="A41" s="44" t="s">
        <v>5</v>
      </c>
      <c r="B41" s="12" t="s">
        <v>13</v>
      </c>
      <c r="C41" s="23">
        <f>C15*$F$10</f>
        <v>40890</v>
      </c>
      <c r="D41" s="13"/>
      <c r="E41" s="28"/>
      <c r="F41" s="34"/>
    </row>
    <row r="42" spans="1:6" s="2" customFormat="1" ht="18.75" customHeight="1">
      <c r="A42" s="14"/>
      <c r="B42" s="14" t="s">
        <v>12</v>
      </c>
      <c r="C42" s="22">
        <f>SUM(F21:F42)</f>
        <v>285499.99999999994</v>
      </c>
      <c r="D42" s="15"/>
      <c r="E42" s="17">
        <f>C42</f>
        <v>285499.99999999994</v>
      </c>
      <c r="F42" s="35"/>
    </row>
    <row r="43" spans="1:6" s="2" customFormat="1" ht="18.75" customHeight="1">
      <c r="A43"/>
      <c r="B43"/>
      <c r="C43" s="5"/>
      <c r="D43"/>
      <c r="E43" s="5"/>
      <c r="F43" s="37"/>
    </row>
    <row r="44" ht="16.5" customHeight="1">
      <c r="C44" s="5"/>
    </row>
    <row r="45" ht="18.75" customHeight="1">
      <c r="C45" s="5"/>
    </row>
    <row r="46" ht="18.75" customHeight="1">
      <c r="C46" s="5"/>
    </row>
    <row r="47" ht="15">
      <c r="C47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sunnyjoe</dc:creator>
  <cp:keywords/>
  <dc:description/>
  <cp:lastModifiedBy>ASUS1</cp:lastModifiedBy>
  <cp:lastPrinted>2018-05-23T10:12:27Z</cp:lastPrinted>
  <dcterms:created xsi:type="dcterms:W3CDTF">2015-07-21T18:20:10Z</dcterms:created>
  <dcterms:modified xsi:type="dcterms:W3CDTF">2019-02-28T19:23:30Z</dcterms:modified>
  <cp:category/>
  <cp:version/>
  <cp:contentType/>
  <cp:contentStatus/>
</cp:coreProperties>
</file>