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1955" yWindow="465" windowWidth="20730" windowHeight="1176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J21" i="1"/>
  <c r="F21" i="1"/>
  <c r="T24" i="1"/>
  <c r="T27" i="1"/>
  <c r="R27" i="1"/>
  <c r="P27" i="1"/>
  <c r="N27" i="1"/>
  <c r="L27" i="1"/>
  <c r="J27" i="1"/>
  <c r="H27" i="1"/>
  <c r="F27" i="1"/>
  <c r="I18" i="1" l="1"/>
  <c r="R18" i="1" l="1"/>
  <c r="P18" i="1"/>
  <c r="N18" i="1"/>
  <c r="L18" i="1"/>
  <c r="H18" i="1"/>
  <c r="F18" i="1"/>
  <c r="D18" i="1"/>
  <c r="B18" i="1"/>
  <c r="R21" i="1"/>
  <c r="P21" i="1"/>
  <c r="N21" i="1"/>
  <c r="L21" i="1"/>
  <c r="H21" i="1"/>
  <c r="D21" i="1"/>
  <c r="B21" i="1"/>
  <c r="R24" i="1"/>
  <c r="P24" i="1"/>
  <c r="N24" i="1"/>
  <c r="L24" i="1"/>
  <c r="J24" i="1"/>
  <c r="H24" i="1"/>
  <c r="D24" i="1"/>
  <c r="F24" i="1"/>
  <c r="B24" i="1"/>
  <c r="T17" i="1"/>
  <c r="T20" i="1"/>
  <c r="K18" i="1"/>
  <c r="D27" i="1" l="1"/>
  <c r="B27" i="1"/>
  <c r="R30" i="1"/>
  <c r="P30" i="1"/>
  <c r="C30" i="1"/>
  <c r="E30" i="1"/>
  <c r="T14" i="1" l="1"/>
  <c r="P14" i="1"/>
  <c r="N14" i="1"/>
  <c r="L14" i="1"/>
  <c r="J14" i="1"/>
  <c r="H14" i="1"/>
  <c r="F14" i="1"/>
  <c r="D14" i="1"/>
  <c r="B14" i="1"/>
  <c r="R17" i="1"/>
  <c r="P17" i="1"/>
  <c r="N17" i="1"/>
  <c r="L17" i="1"/>
  <c r="J17" i="1"/>
  <c r="H17" i="1"/>
  <c r="F17" i="1"/>
  <c r="D17" i="1"/>
  <c r="B17" i="1"/>
  <c r="R20" i="1"/>
  <c r="P20" i="1"/>
  <c r="N20" i="1"/>
  <c r="L20" i="1"/>
  <c r="J20" i="1"/>
  <c r="F20" i="1"/>
  <c r="D20" i="1"/>
  <c r="B20" i="1"/>
  <c r="R14" i="1"/>
  <c r="H20" i="1"/>
  <c r="T29" i="1" l="1"/>
  <c r="R29" i="1"/>
  <c r="P29" i="1"/>
  <c r="L29" i="1"/>
  <c r="J29" i="1"/>
  <c r="H29" i="1"/>
  <c r="D29" i="1"/>
  <c r="B29" i="1"/>
  <c r="N29" i="1"/>
  <c r="F29" i="1"/>
  <c r="T26" i="1"/>
  <c r="R26" i="1"/>
  <c r="P26" i="1"/>
  <c r="N26" i="1"/>
  <c r="L26" i="1"/>
  <c r="J26" i="1"/>
  <c r="H26" i="1"/>
  <c r="F26" i="1"/>
  <c r="D26" i="1"/>
  <c r="B26" i="1"/>
  <c r="T23" i="1"/>
  <c r="R23" i="1"/>
  <c r="P23" i="1"/>
  <c r="N23" i="1"/>
  <c r="L23" i="1"/>
  <c r="J23" i="1"/>
  <c r="H23" i="1"/>
  <c r="D23" i="1"/>
  <c r="B23" i="1"/>
  <c r="F23" i="1"/>
</calcChain>
</file>

<file path=xl/sharedStrings.xml><?xml version="1.0" encoding="utf-8"?>
<sst xmlns="http://schemas.openxmlformats.org/spreadsheetml/2006/main" count="30" uniqueCount="30">
  <si>
    <t>Характеристики</t>
  </si>
  <si>
    <t>Коммуникации</t>
  </si>
  <si>
    <t>Оформление</t>
  </si>
  <si>
    <t>Варианты оплаты</t>
  </si>
  <si>
    <t>Класс дома: Элит</t>
  </si>
  <si>
    <t>Отопление: Электрическое</t>
  </si>
  <si>
    <t>Юстиция</t>
  </si>
  <si>
    <t>Рассрочка</t>
  </si>
  <si>
    <t>Территория: Закрытая, охраняемая</t>
  </si>
  <si>
    <t>Водоснабжение: Центральное</t>
  </si>
  <si>
    <t>Парковка: Придомовая</t>
  </si>
  <si>
    <t>Электричество: Подключено</t>
  </si>
  <si>
    <t>Расстояние до моря: 30 м</t>
  </si>
  <si>
    <t>Канализация: Центральная</t>
  </si>
  <si>
    <t>Высота потолков: 3.0 м</t>
  </si>
  <si>
    <t>Отделка: Ремонт, мебель</t>
  </si>
  <si>
    <t>Ипотека</t>
  </si>
  <si>
    <t>3 этаж</t>
  </si>
  <si>
    <t>2 этаж</t>
  </si>
  <si>
    <t>1 этаж</t>
  </si>
  <si>
    <t>Бронь</t>
  </si>
  <si>
    <t>4 этаж</t>
  </si>
  <si>
    <t>Продано</t>
  </si>
  <si>
    <t>Акция</t>
  </si>
  <si>
    <t>5 этаж</t>
  </si>
  <si>
    <t>6 этаж</t>
  </si>
  <si>
    <t>Ликвидность</t>
  </si>
  <si>
    <t>Этаж</t>
  </si>
  <si>
    <t>Апарт-отель Матисс</t>
  </si>
  <si>
    <t>Адрес: Сочи, ул. Морской пер.5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</si>
</sst>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&quot;  &quot;"/>
    <numFmt numFmtId="165" formatCode="&quot; &quot;* #,##0&quot; &quot;;&quot; &quot;* \(#,##0\);&quot; &quot;* &quot;-&quot;??&quot; &quot;"/>
    <numFmt numFmtId="166" formatCode="\№#"/>
  </numFmts>
  <fonts count="23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2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20"/>
      <color rgb="FF4472C4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2"/>
      <color rgb="FF4472C4"/>
      <name val="Arial"/>
      <family val="2"/>
      <charset val="204"/>
    </font>
    <font>
      <sz val="11"/>
      <color rgb="FF0563C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262626"/>
      <name val="Arial"/>
      <family val="2"/>
      <charset val="204"/>
    </font>
    <font>
      <sz val="11"/>
      <color rgb="FF262626"/>
      <name val="Arial"/>
      <family val="2"/>
      <charset val="204"/>
    </font>
    <font>
      <b/>
      <sz val="10"/>
      <color rgb="FF000000"/>
      <name val="Arial"/>
      <family val="2"/>
    </font>
    <font>
      <sz val="11"/>
      <color rgb="FF000000"/>
      <name val="Calibri"/>
      <family val="2"/>
      <charset val="204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charset val="204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2F2F2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595959"/>
        <bgColor rgb="FF808080"/>
      </patternFill>
    </fill>
    <fill>
      <patternFill patternType="solid">
        <fgColor rgb="FFFFFF00"/>
        <bgColor rgb="FFFFFF00"/>
      </patternFill>
    </fill>
    <fill>
      <patternFill patternType="solid">
        <fgColor rgb="FFE06666"/>
        <bgColor rgb="FFFF66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rgb="FF000000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rgb="FF000000"/>
      </bottom>
      <diagonal/>
    </border>
    <border>
      <left/>
      <right style="thick">
        <color indexed="64"/>
      </right>
      <top style="thin">
        <color rgb="FF000000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/>
      <bottom style="thick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3" fontId="9" fillId="0" borderId="0" xfId="1" applyFont="1" applyAlignment="1">
      <alignment vertical="center"/>
    </xf>
    <xf numFmtId="0" fontId="13" fillId="0" borderId="0" xfId="0" applyFont="1" applyFill="1" applyBorder="1" applyAlignment="1"/>
    <xf numFmtId="0" fontId="0" fillId="0" borderId="11" xfId="0" applyBorder="1"/>
    <xf numFmtId="164" fontId="12" fillId="4" borderId="15" xfId="0" applyNumberFormat="1" applyFont="1" applyFill="1" applyBorder="1" applyAlignment="1">
      <alignment horizontal="right"/>
    </xf>
    <xf numFmtId="166" fontId="12" fillId="4" borderId="6" xfId="0" applyNumberFormat="1" applyFont="1" applyFill="1" applyBorder="1" applyAlignment="1">
      <alignment horizontal="left"/>
    </xf>
    <xf numFmtId="0" fontId="16" fillId="0" borderId="18" xfId="0" applyFont="1" applyBorder="1" applyAlignment="1">
      <alignment horizontal="right" vertical="center"/>
    </xf>
    <xf numFmtId="0" fontId="17" fillId="5" borderId="18" xfId="0" applyFont="1" applyFill="1" applyBorder="1"/>
    <xf numFmtId="0" fontId="17" fillId="6" borderId="18" xfId="0" applyFont="1" applyFill="1" applyBorder="1"/>
    <xf numFmtId="0" fontId="18" fillId="7" borderId="18" xfId="0" applyFont="1" applyFill="1" applyBorder="1"/>
    <xf numFmtId="166" fontId="12" fillId="3" borderId="6" xfId="0" applyNumberFormat="1" applyFont="1" applyFill="1" applyBorder="1" applyAlignment="1">
      <alignment horizontal="left"/>
    </xf>
    <xf numFmtId="164" fontId="12" fillId="3" borderId="8" xfId="0" applyNumberFormat="1" applyFont="1" applyFill="1" applyBorder="1" applyAlignment="1">
      <alignment horizontal="right"/>
    </xf>
    <xf numFmtId="164" fontId="15" fillId="3" borderId="4" xfId="0" applyNumberFormat="1" applyFont="1" applyFill="1" applyBorder="1" applyAlignment="1">
      <alignment horizontal="right"/>
    </xf>
    <xf numFmtId="2" fontId="15" fillId="3" borderId="7" xfId="0" applyNumberFormat="1" applyFont="1" applyFill="1" applyBorder="1" applyAlignment="1">
      <alignment horizontal="left"/>
    </xf>
    <xf numFmtId="164" fontId="12" fillId="3" borderId="15" xfId="0" applyNumberFormat="1" applyFont="1" applyFill="1" applyBorder="1" applyAlignment="1">
      <alignment horizontal="right"/>
    </xf>
    <xf numFmtId="164" fontId="15" fillId="3" borderId="14" xfId="0" applyNumberFormat="1" applyFont="1" applyFill="1" applyBorder="1" applyAlignment="1">
      <alignment horizontal="right"/>
    </xf>
    <xf numFmtId="2" fontId="15" fillId="4" borderId="10" xfId="0" applyNumberFormat="1" applyFont="1" applyFill="1" applyBorder="1" applyAlignment="1">
      <alignment horizontal="left"/>
    </xf>
    <xf numFmtId="2" fontId="15" fillId="4" borderId="7" xfId="0" applyNumberFormat="1" applyFont="1" applyFill="1" applyBorder="1" applyAlignment="1">
      <alignment horizontal="left"/>
    </xf>
    <xf numFmtId="164" fontId="15" fillId="4" borderId="19" xfId="0" applyNumberFormat="1" applyFont="1" applyFill="1" applyBorder="1" applyAlignment="1">
      <alignment horizontal="right"/>
    </xf>
    <xf numFmtId="164" fontId="15" fillId="4" borderId="14" xfId="0" applyNumberFormat="1" applyFont="1" applyFill="1" applyBorder="1" applyAlignment="1">
      <alignment horizontal="right"/>
    </xf>
    <xf numFmtId="0" fontId="0" fillId="0" borderId="0" xfId="0" applyAlignment="1"/>
    <xf numFmtId="0" fontId="19" fillId="0" borderId="0" xfId="0" applyFont="1"/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65" fontId="15" fillId="8" borderId="0" xfId="0" applyNumberFormat="1" applyFont="1" applyFill="1" applyBorder="1" applyAlignment="1"/>
    <xf numFmtId="0" fontId="20" fillId="0" borderId="0" xfId="0" applyFont="1" applyFill="1" applyBorder="1" applyAlignment="1"/>
    <xf numFmtId="165" fontId="20" fillId="0" borderId="0" xfId="0" applyNumberFormat="1" applyFont="1" applyFill="1" applyBorder="1" applyAlignment="1"/>
    <xf numFmtId="2" fontId="20" fillId="0" borderId="0" xfId="0" applyNumberFormat="1" applyFont="1" applyFill="1" applyBorder="1" applyAlignment="1"/>
    <xf numFmtId="0" fontId="21" fillId="0" borderId="0" xfId="0" applyFont="1"/>
    <xf numFmtId="165" fontId="21" fillId="0" borderId="0" xfId="0" applyNumberFormat="1" applyFont="1"/>
    <xf numFmtId="2" fontId="21" fillId="0" borderId="0" xfId="0" applyNumberFormat="1" applyFont="1"/>
    <xf numFmtId="43" fontId="21" fillId="0" borderId="0" xfId="0" applyNumberFormat="1" applyFont="1"/>
    <xf numFmtId="164" fontId="12" fillId="4" borderId="5" xfId="0" applyNumberFormat="1" applyFont="1" applyFill="1" applyBorder="1" applyAlignment="1">
      <alignment horizontal="right"/>
    </xf>
    <xf numFmtId="2" fontId="22" fillId="4" borderId="10" xfId="0" applyNumberFormat="1" applyFont="1" applyFill="1" applyBorder="1" applyAlignment="1">
      <alignment horizontal="left"/>
    </xf>
    <xf numFmtId="164" fontId="15" fillId="4" borderId="9" xfId="0" applyNumberFormat="1" applyFont="1" applyFill="1" applyBorder="1" applyAlignment="1">
      <alignment horizontal="right"/>
    </xf>
    <xf numFmtId="166" fontId="12" fillId="9" borderId="6" xfId="0" applyNumberFormat="1" applyFont="1" applyFill="1" applyBorder="1" applyAlignment="1">
      <alignment horizontal="left"/>
    </xf>
    <xf numFmtId="164" fontId="12" fillId="9" borderId="8" xfId="0" applyNumberFormat="1" applyFont="1" applyFill="1" applyBorder="1" applyAlignment="1">
      <alignment horizontal="right"/>
    </xf>
    <xf numFmtId="2" fontId="15" fillId="9" borderId="7" xfId="0" applyNumberFormat="1" applyFont="1" applyFill="1" applyBorder="1" applyAlignment="1">
      <alignment horizontal="left"/>
    </xf>
    <xf numFmtId="164" fontId="15" fillId="9" borderId="4" xfId="0" applyNumberFormat="1" applyFont="1" applyFill="1" applyBorder="1" applyAlignment="1">
      <alignment horizontal="right"/>
    </xf>
    <xf numFmtId="164" fontId="12" fillId="4" borderId="8" xfId="0" applyNumberFormat="1" applyFont="1" applyFill="1" applyBorder="1" applyAlignment="1">
      <alignment horizontal="right"/>
    </xf>
    <xf numFmtId="164" fontId="15" fillId="4" borderId="4" xfId="0" applyNumberFormat="1" applyFont="1" applyFill="1" applyBorder="1" applyAlignment="1">
      <alignment horizontal="right"/>
    </xf>
    <xf numFmtId="166" fontId="12" fillId="10" borderId="6" xfId="0" applyNumberFormat="1" applyFont="1" applyFill="1" applyBorder="1" applyAlignment="1">
      <alignment horizontal="left"/>
    </xf>
    <xf numFmtId="164" fontId="12" fillId="10" borderId="5" xfId="0" applyNumberFormat="1" applyFont="1" applyFill="1" applyBorder="1" applyAlignment="1">
      <alignment horizontal="right"/>
    </xf>
    <xf numFmtId="2" fontId="15" fillId="10" borderId="10" xfId="0" applyNumberFormat="1" applyFont="1" applyFill="1" applyBorder="1" applyAlignment="1">
      <alignment horizontal="left"/>
    </xf>
    <xf numFmtId="164" fontId="15" fillId="10" borderId="9" xfId="0" applyNumberFormat="1" applyFont="1" applyFill="1" applyBorder="1" applyAlignment="1">
      <alignment horizontal="right"/>
    </xf>
    <xf numFmtId="164" fontId="12" fillId="10" borderId="8" xfId="0" applyNumberFormat="1" applyFont="1" applyFill="1" applyBorder="1" applyAlignment="1">
      <alignment horizontal="right"/>
    </xf>
    <xf numFmtId="2" fontId="15" fillId="10" borderId="7" xfId="0" applyNumberFormat="1" applyFont="1" applyFill="1" applyBorder="1" applyAlignment="1">
      <alignment horizontal="left"/>
    </xf>
    <xf numFmtId="164" fontId="15" fillId="10" borderId="4" xfId="0" applyNumberFormat="1" applyFont="1" applyFill="1" applyBorder="1" applyAlignment="1">
      <alignment horizontal="right"/>
    </xf>
    <xf numFmtId="164" fontId="12" fillId="3" borderId="5" xfId="0" applyNumberFormat="1" applyFont="1" applyFill="1" applyBorder="1" applyAlignment="1">
      <alignment horizontal="right"/>
    </xf>
    <xf numFmtId="2" fontId="15" fillId="3" borderId="10" xfId="0" applyNumberFormat="1" applyFont="1" applyFill="1" applyBorder="1" applyAlignment="1">
      <alignment horizontal="left"/>
    </xf>
    <xf numFmtId="164" fontId="15" fillId="3" borderId="9" xfId="0" applyNumberFormat="1" applyFont="1" applyFill="1" applyBorder="1" applyAlignment="1">
      <alignment horizontal="right"/>
    </xf>
    <xf numFmtId="165" fontId="14" fillId="4" borderId="0" xfId="0" applyNumberFormat="1" applyFont="1" applyFill="1" applyBorder="1" applyAlignment="1">
      <alignment horizontal="center"/>
    </xf>
    <xf numFmtId="165" fontId="14" fillId="4" borderId="12" xfId="0" applyNumberFormat="1" applyFont="1" applyFill="1" applyBorder="1" applyAlignment="1">
      <alignment horizontal="center"/>
    </xf>
    <xf numFmtId="165" fontId="14" fillId="10" borderId="2" xfId="0" applyNumberFormat="1" applyFont="1" applyFill="1" applyBorder="1" applyAlignment="1">
      <alignment horizontal="center"/>
    </xf>
    <xf numFmtId="165" fontId="14" fillId="10" borderId="3" xfId="0" applyNumberFormat="1" applyFont="1" applyFill="1" applyBorder="1" applyAlignment="1">
      <alignment horizontal="center"/>
    </xf>
    <xf numFmtId="165" fontId="14" fillId="4" borderId="2" xfId="0" applyNumberFormat="1" applyFont="1" applyFill="1" applyBorder="1" applyAlignment="1">
      <alignment horizontal="center"/>
    </xf>
    <xf numFmtId="165" fontId="14" fillId="4" borderId="13" xfId="0" applyNumberFormat="1" applyFont="1" applyFill="1" applyBorder="1" applyAlignment="1">
      <alignment horizontal="center"/>
    </xf>
    <xf numFmtId="165" fontId="14" fillId="4" borderId="3" xfId="0" applyNumberFormat="1" applyFont="1" applyFill="1" applyBorder="1" applyAlignment="1">
      <alignment horizontal="center"/>
    </xf>
    <xf numFmtId="165" fontId="14" fillId="3" borderId="2" xfId="0" applyNumberFormat="1" applyFont="1" applyFill="1" applyBorder="1" applyAlignment="1">
      <alignment horizontal="center"/>
    </xf>
    <xf numFmtId="165" fontId="14" fillId="3" borderId="3" xfId="0" applyNumberFormat="1" applyFont="1" applyFill="1" applyBorder="1" applyAlignment="1">
      <alignment horizontal="center"/>
    </xf>
    <xf numFmtId="165" fontId="14" fillId="3" borderId="0" xfId="0" applyNumberFormat="1" applyFont="1" applyFill="1" applyBorder="1" applyAlignment="1">
      <alignment horizontal="center"/>
    </xf>
    <xf numFmtId="165" fontId="14" fillId="3" borderId="1" xfId="0" applyNumberFormat="1" applyFont="1" applyFill="1" applyBorder="1" applyAlignment="1">
      <alignment horizontal="center"/>
    </xf>
    <xf numFmtId="165" fontId="14" fillId="10" borderId="0" xfId="0" applyNumberFormat="1" applyFont="1" applyFill="1" applyBorder="1" applyAlignment="1">
      <alignment horizontal="center"/>
    </xf>
    <xf numFmtId="165" fontId="14" fillId="10" borderId="1" xfId="0" applyNumberFormat="1" applyFont="1" applyFill="1" applyBorder="1" applyAlignment="1">
      <alignment horizontal="center"/>
    </xf>
    <xf numFmtId="165" fontId="14" fillId="3" borderId="12" xfId="0" applyNumberFormat="1" applyFont="1" applyFill="1" applyBorder="1" applyAlignment="1">
      <alignment horizontal="center"/>
    </xf>
    <xf numFmtId="49" fontId="12" fillId="2" borderId="12" xfId="0" applyNumberFormat="1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165" fontId="14" fillId="3" borderId="17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165" fontId="14" fillId="4" borderId="1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49" fontId="12" fillId="2" borderId="16" xfId="0" applyNumberFormat="1" applyFont="1" applyFill="1" applyBorder="1" applyAlignment="1">
      <alignment horizontal="center" vertical="center"/>
    </xf>
    <xf numFmtId="165" fontId="14" fillId="9" borderId="17" xfId="0" applyNumberFormat="1" applyFont="1" applyFill="1" applyBorder="1" applyAlignment="1">
      <alignment horizontal="center"/>
    </xf>
    <xf numFmtId="165" fontId="14" fillId="9" borderId="1" xfId="0" applyNumberFormat="1" applyFont="1" applyFill="1" applyBorder="1" applyAlignment="1">
      <alignment horizontal="center"/>
    </xf>
    <xf numFmtId="165" fontId="14" fillId="9" borderId="0" xfId="0" applyNumberFormat="1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4"/>
  <sheetViews>
    <sheetView tabSelected="1" topLeftCell="D1" zoomScale="90" zoomScaleNormal="90" workbookViewId="0">
      <selection activeCell="L34" sqref="L34"/>
    </sheetView>
  </sheetViews>
  <sheetFormatPr defaultColWidth="11" defaultRowHeight="15.75" x14ac:dyDescent="0.25"/>
  <cols>
    <col min="8" max="8" width="10.875" customWidth="1"/>
    <col min="22" max="22" width="16" customWidth="1"/>
  </cols>
  <sheetData>
    <row r="1" spans="1:22" s="4" customFormat="1" ht="33.75" customHeight="1" x14ac:dyDescent="0.25">
      <c r="A1" s="1" t="s">
        <v>28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</row>
    <row r="2" spans="1:22" s="4" customFormat="1" ht="24" customHeight="1" x14ac:dyDescent="0.25">
      <c r="A2" s="5" t="s">
        <v>29</v>
      </c>
      <c r="B2" s="6"/>
      <c r="C2" s="6"/>
      <c r="D2" s="6"/>
      <c r="E2" s="6"/>
      <c r="F2" s="6"/>
      <c r="G2" s="6"/>
      <c r="H2" s="6"/>
      <c r="I2" s="7"/>
      <c r="J2" s="6"/>
      <c r="K2" s="6"/>
      <c r="L2" s="6"/>
      <c r="M2" s="6"/>
      <c r="N2" s="6"/>
      <c r="P2" s="8"/>
      <c r="Q2" s="8"/>
      <c r="R2" s="8"/>
      <c r="S2" s="6"/>
      <c r="T2" s="6"/>
      <c r="U2" s="6"/>
    </row>
    <row r="3" spans="1:22" s="4" customFormat="1" ht="5.2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2" s="4" customFormat="1" ht="6.7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2" s="4" customFormat="1" ht="18" hidden="1" customHeight="1" x14ac:dyDescent="0.25">
      <c r="A5" s="10" t="s">
        <v>0</v>
      </c>
      <c r="B5" s="11"/>
      <c r="C5" s="11"/>
      <c r="D5" s="10" t="s">
        <v>1</v>
      </c>
      <c r="E5" s="11"/>
      <c r="F5" s="11"/>
      <c r="G5" s="2"/>
      <c r="H5" s="10" t="s">
        <v>2</v>
      </c>
      <c r="I5" s="11"/>
      <c r="J5" s="2"/>
      <c r="K5" s="10" t="s">
        <v>3</v>
      </c>
      <c r="L5" s="11"/>
      <c r="M5" s="2"/>
      <c r="N5" s="10"/>
      <c r="O5" s="11"/>
      <c r="P5" s="11"/>
      <c r="Q5" s="2"/>
      <c r="R5" s="2"/>
      <c r="S5" s="2"/>
      <c r="T5" s="2"/>
      <c r="U5" s="2"/>
    </row>
    <row r="6" spans="1:22" s="4" customFormat="1" ht="18" hidden="1" customHeight="1" x14ac:dyDescent="0.25">
      <c r="A6" s="9" t="s">
        <v>4</v>
      </c>
      <c r="B6" s="9"/>
      <c r="C6" s="9"/>
      <c r="D6" s="9" t="s">
        <v>5</v>
      </c>
      <c r="E6" s="9"/>
      <c r="F6" s="9"/>
      <c r="G6" s="9"/>
      <c r="H6" s="9" t="s">
        <v>6</v>
      </c>
      <c r="I6" s="9"/>
      <c r="J6" s="9"/>
      <c r="K6" s="9" t="s">
        <v>7</v>
      </c>
      <c r="L6" s="9"/>
      <c r="M6" s="9"/>
      <c r="N6" s="81"/>
      <c r="O6" s="81"/>
      <c r="P6" s="81"/>
      <c r="Q6" s="81"/>
      <c r="R6" s="81"/>
      <c r="S6" s="81"/>
      <c r="T6" s="12"/>
      <c r="U6" s="9"/>
    </row>
    <row r="7" spans="1:22" s="4" customFormat="1" ht="18" hidden="1" customHeight="1" x14ac:dyDescent="0.25">
      <c r="A7" s="9" t="s">
        <v>8</v>
      </c>
      <c r="B7" s="9"/>
      <c r="C7" s="9"/>
      <c r="D7" s="9" t="s">
        <v>9</v>
      </c>
      <c r="E7" s="9"/>
      <c r="F7" s="9"/>
      <c r="G7" s="9"/>
      <c r="H7" s="9"/>
      <c r="I7" s="9"/>
      <c r="J7" s="9"/>
      <c r="K7" s="9" t="s">
        <v>16</v>
      </c>
      <c r="L7" s="9"/>
      <c r="M7" s="9"/>
      <c r="N7" s="81"/>
      <c r="O7" s="81"/>
      <c r="P7" s="81"/>
      <c r="Q7" s="81"/>
      <c r="R7" s="81"/>
      <c r="S7" s="81"/>
      <c r="T7" s="12"/>
      <c r="U7" s="13"/>
    </row>
    <row r="8" spans="1:22" s="4" customFormat="1" ht="18" hidden="1" customHeight="1" x14ac:dyDescent="0.25">
      <c r="A8" s="9" t="s">
        <v>10</v>
      </c>
      <c r="B8" s="9"/>
      <c r="C8" s="9"/>
      <c r="D8" s="9" t="s">
        <v>11</v>
      </c>
      <c r="E8" s="9"/>
      <c r="F8" s="9"/>
      <c r="G8" s="9"/>
      <c r="H8" s="9"/>
      <c r="I8" s="9"/>
      <c r="J8" s="9"/>
      <c r="K8" s="9"/>
      <c r="L8" s="9"/>
      <c r="M8" s="9"/>
      <c r="N8" s="81"/>
      <c r="O8" s="81"/>
      <c r="P8" s="81"/>
      <c r="Q8" s="81"/>
      <c r="R8" s="81"/>
      <c r="S8" s="81"/>
      <c r="T8" s="12"/>
      <c r="U8" s="9"/>
    </row>
    <row r="9" spans="1:22" s="4" customFormat="1" ht="18" hidden="1" customHeight="1" x14ac:dyDescent="0.25">
      <c r="A9" s="9" t="s">
        <v>12</v>
      </c>
      <c r="B9" s="9"/>
      <c r="C9" s="9"/>
      <c r="D9" s="9" t="s">
        <v>13</v>
      </c>
      <c r="E9" s="9"/>
      <c r="F9" s="9"/>
      <c r="G9" s="9"/>
      <c r="H9" s="9"/>
      <c r="I9" s="9"/>
      <c r="J9" s="9"/>
      <c r="K9" s="9"/>
      <c r="L9" s="9"/>
      <c r="M9" s="9"/>
      <c r="N9" s="81"/>
      <c r="O9" s="81"/>
      <c r="P9" s="81"/>
      <c r="Q9" s="81"/>
      <c r="R9" s="81"/>
      <c r="S9" s="81"/>
      <c r="T9" s="12"/>
      <c r="U9" s="9"/>
    </row>
    <row r="10" spans="1:22" s="4" customFormat="1" ht="18" hidden="1" customHeight="1" x14ac:dyDescent="0.25">
      <c r="A10" s="9" t="s">
        <v>14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81"/>
      <c r="O10" s="81"/>
      <c r="P10" s="81"/>
      <c r="Q10" s="81"/>
      <c r="R10" s="81"/>
      <c r="S10" s="81"/>
      <c r="T10" s="12"/>
      <c r="U10" s="9"/>
    </row>
    <row r="11" spans="1:22" s="4" customFormat="1" ht="13.5" hidden="1" customHeight="1" x14ac:dyDescent="0.25">
      <c r="A11" s="9" t="s">
        <v>15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T11" s="12"/>
      <c r="U11" s="9"/>
    </row>
    <row r="12" spans="1:22" ht="16.5" thickBot="1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2" s="14" customFormat="1" ht="14.25" customHeight="1" thickTop="1" x14ac:dyDescent="0.25">
      <c r="A13" s="78" t="s">
        <v>25</v>
      </c>
      <c r="B13" s="48">
        <v>48</v>
      </c>
      <c r="C13" s="49"/>
      <c r="D13" s="48">
        <v>49</v>
      </c>
      <c r="E13" s="49"/>
      <c r="F13" s="48">
        <v>50</v>
      </c>
      <c r="G13" s="49"/>
      <c r="H13" s="48">
        <v>51</v>
      </c>
      <c r="I13" s="49"/>
      <c r="J13" s="48">
        <v>52</v>
      </c>
      <c r="K13" s="49"/>
      <c r="L13" s="48">
        <v>53</v>
      </c>
      <c r="M13" s="49"/>
      <c r="N13" s="54">
        <v>54</v>
      </c>
      <c r="O13" s="58"/>
      <c r="P13" s="48">
        <v>55</v>
      </c>
      <c r="Q13" s="49"/>
      <c r="R13" s="48">
        <v>56</v>
      </c>
      <c r="S13" s="49"/>
      <c r="T13" s="17"/>
      <c r="U13" s="16"/>
      <c r="V13" s="38"/>
    </row>
    <row r="14" spans="1:22" s="14" customFormat="1" ht="14.25" customHeight="1" x14ac:dyDescent="0.25">
      <c r="A14" s="79"/>
      <c r="B14" s="86">
        <f>B15*C15</f>
        <v>0</v>
      </c>
      <c r="C14" s="87"/>
      <c r="D14" s="88">
        <f>D15*E15</f>
        <v>0</v>
      </c>
      <c r="E14" s="87"/>
      <c r="F14" s="88">
        <f>F15*G15</f>
        <v>0</v>
      </c>
      <c r="G14" s="87"/>
      <c r="H14" s="88">
        <f>H15*I15</f>
        <v>0</v>
      </c>
      <c r="I14" s="87"/>
      <c r="J14" s="88">
        <f>J15*K15</f>
        <v>0</v>
      </c>
      <c r="K14" s="87"/>
      <c r="L14" s="88">
        <f>L15*M15</f>
        <v>0</v>
      </c>
      <c r="M14" s="87"/>
      <c r="N14" s="75">
        <f>N15*O15</f>
        <v>0</v>
      </c>
      <c r="O14" s="76"/>
      <c r="P14" s="88">
        <f>P15*Q15</f>
        <v>0</v>
      </c>
      <c r="Q14" s="87"/>
      <c r="R14" s="88">
        <f>R15*S15</f>
        <v>0</v>
      </c>
      <c r="S14" s="87"/>
      <c r="T14" s="64">
        <f>T15*U15</f>
        <v>0</v>
      </c>
      <c r="U14" s="65"/>
      <c r="V14" s="39"/>
    </row>
    <row r="15" spans="1:22" s="14" customFormat="1" ht="14.25" customHeight="1" x14ac:dyDescent="0.25">
      <c r="A15" s="79"/>
      <c r="B15" s="50"/>
      <c r="C15" s="51">
        <v>485000</v>
      </c>
      <c r="D15" s="50"/>
      <c r="E15" s="51">
        <v>475000</v>
      </c>
      <c r="F15" s="50"/>
      <c r="G15" s="51">
        <v>490000</v>
      </c>
      <c r="H15" s="50"/>
      <c r="I15" s="51">
        <v>485000</v>
      </c>
      <c r="J15" s="50"/>
      <c r="K15" s="51">
        <v>525000</v>
      </c>
      <c r="L15" s="50"/>
      <c r="M15" s="51">
        <v>530000</v>
      </c>
      <c r="N15" s="59"/>
      <c r="O15" s="60"/>
      <c r="P15" s="50"/>
      <c r="Q15" s="51">
        <v>525000</v>
      </c>
      <c r="R15" s="50"/>
      <c r="S15" s="51">
        <v>465000</v>
      </c>
      <c r="T15" s="29"/>
      <c r="U15" s="31"/>
      <c r="V15" s="40"/>
    </row>
    <row r="16" spans="1:22" s="14" customFormat="1" ht="14.25" customHeight="1" x14ac:dyDescent="0.25">
      <c r="A16" s="78" t="s">
        <v>24</v>
      </c>
      <c r="B16" s="22">
        <v>39</v>
      </c>
      <c r="C16" s="23"/>
      <c r="D16" s="22">
        <v>40</v>
      </c>
      <c r="E16" s="23"/>
      <c r="F16" s="22">
        <v>41</v>
      </c>
      <c r="G16" s="23"/>
      <c r="H16" s="17">
        <v>42</v>
      </c>
      <c r="I16" s="52"/>
      <c r="J16" s="17">
        <v>43</v>
      </c>
      <c r="K16" s="52"/>
      <c r="L16" s="22">
        <v>44</v>
      </c>
      <c r="M16" s="23"/>
      <c r="N16" s="54">
        <v>45</v>
      </c>
      <c r="O16" s="58"/>
      <c r="P16" s="22">
        <v>46</v>
      </c>
      <c r="Q16" s="23"/>
      <c r="R16" s="22">
        <v>47</v>
      </c>
      <c r="S16" s="23"/>
      <c r="T16" s="17"/>
      <c r="U16" s="16"/>
      <c r="V16" s="38"/>
    </row>
    <row r="17" spans="1:22" s="14" customFormat="1" ht="14.25" customHeight="1" x14ac:dyDescent="0.25">
      <c r="A17" s="79"/>
      <c r="B17" s="80">
        <f>B18*C18</f>
        <v>27790500</v>
      </c>
      <c r="C17" s="74"/>
      <c r="D17" s="73">
        <f>D18*E18</f>
        <v>21351250</v>
      </c>
      <c r="E17" s="74"/>
      <c r="F17" s="73">
        <f>F18*G18</f>
        <v>13842500</v>
      </c>
      <c r="G17" s="74"/>
      <c r="H17" s="64">
        <f>H18*I18</f>
        <v>22924000</v>
      </c>
      <c r="I17" s="82"/>
      <c r="J17" s="64">
        <f>J18*K18</f>
        <v>38117000.000000007</v>
      </c>
      <c r="K17" s="82"/>
      <c r="L17" s="73">
        <f>L18*M18</f>
        <v>14575000</v>
      </c>
      <c r="M17" s="74"/>
      <c r="N17" s="75">
        <f>N18*O18</f>
        <v>0</v>
      </c>
      <c r="O17" s="76"/>
      <c r="P17" s="73">
        <f>P18*Q18</f>
        <v>28427999.999999996</v>
      </c>
      <c r="Q17" s="74"/>
      <c r="R17" s="73">
        <f>R18*S18</f>
        <v>20020000</v>
      </c>
      <c r="S17" s="74"/>
      <c r="T17" s="64">
        <f>T18*U18</f>
        <v>0</v>
      </c>
      <c r="U17" s="65"/>
      <c r="V17" s="39"/>
    </row>
    <row r="18" spans="1:22" s="14" customFormat="1" ht="14.25" customHeight="1" x14ac:dyDescent="0.25">
      <c r="A18" s="79"/>
      <c r="B18" s="25">
        <f>25.9+19.7+3.2+3.2+5.3</f>
        <v>57.3</v>
      </c>
      <c r="C18" s="24">
        <v>485000</v>
      </c>
      <c r="D18" s="25">
        <f>35.9+6.7+2.35</f>
        <v>44.95</v>
      </c>
      <c r="E18" s="24">
        <v>475000</v>
      </c>
      <c r="F18" s="25">
        <f>18.7+4.3+2.35+2.9</f>
        <v>28.25</v>
      </c>
      <c r="G18" s="24">
        <v>490000</v>
      </c>
      <c r="H18" s="29">
        <f>43.5+4+4.6</f>
        <v>52.1</v>
      </c>
      <c r="I18" s="53">
        <f>D40</f>
        <v>440000</v>
      </c>
      <c r="J18" s="29">
        <f>59+5.3+2.2+9+2.4+3.2</f>
        <v>81.100000000000009</v>
      </c>
      <c r="K18" s="53">
        <f>C40</f>
        <v>470000</v>
      </c>
      <c r="L18" s="25">
        <f>20+3.5+4</f>
        <v>27.5</v>
      </c>
      <c r="M18" s="24">
        <v>530000</v>
      </c>
      <c r="N18" s="59">
        <f>14.4+3.2+3.5+4.1</f>
        <v>25.200000000000003</v>
      </c>
      <c r="O18" s="60"/>
      <c r="P18" s="25">
        <f>44.3+2.4+4.3+4.2</f>
        <v>55.199999999999996</v>
      </c>
      <c r="Q18" s="24">
        <v>515000</v>
      </c>
      <c r="R18" s="25">
        <f>34.7+2.4+6.9</f>
        <v>44</v>
      </c>
      <c r="S18" s="24">
        <v>455000</v>
      </c>
      <c r="T18" s="29"/>
      <c r="U18" s="31"/>
      <c r="V18" s="40"/>
    </row>
    <row r="19" spans="1:22" s="14" customFormat="1" ht="14.25" customHeight="1" x14ac:dyDescent="0.25">
      <c r="A19" s="78" t="s">
        <v>21</v>
      </c>
      <c r="B19" s="22">
        <v>30</v>
      </c>
      <c r="C19" s="23"/>
      <c r="D19" s="22">
        <v>31</v>
      </c>
      <c r="E19" s="23"/>
      <c r="F19" s="22">
        <v>32</v>
      </c>
      <c r="G19" s="23"/>
      <c r="H19" s="22">
        <v>33</v>
      </c>
      <c r="I19" s="23"/>
      <c r="J19" s="22">
        <v>34</v>
      </c>
      <c r="K19" s="23"/>
      <c r="L19" s="22">
        <v>35</v>
      </c>
      <c r="M19" s="23"/>
      <c r="N19" s="54">
        <v>36</v>
      </c>
      <c r="O19" s="58"/>
      <c r="P19" s="22">
        <v>37</v>
      </c>
      <c r="Q19" s="23"/>
      <c r="R19" s="22">
        <v>38</v>
      </c>
      <c r="S19" s="23"/>
      <c r="T19" s="17"/>
      <c r="U19" s="16"/>
      <c r="V19" s="38"/>
    </row>
    <row r="20" spans="1:22" s="14" customFormat="1" ht="14.25" customHeight="1" x14ac:dyDescent="0.25">
      <c r="A20" s="79"/>
      <c r="B20" s="80">
        <f>B21*C21</f>
        <v>26737500.000000004</v>
      </c>
      <c r="C20" s="74"/>
      <c r="D20" s="73">
        <f>D21*E21</f>
        <v>20770750</v>
      </c>
      <c r="E20" s="74"/>
      <c r="F20" s="73">
        <f>F21*G21</f>
        <v>13277500</v>
      </c>
      <c r="G20" s="74"/>
      <c r="H20" s="73">
        <f>H21*I21</f>
        <v>24180000</v>
      </c>
      <c r="I20" s="74"/>
      <c r="J20" s="73">
        <f>J21*K21</f>
        <v>39285000.000000007</v>
      </c>
      <c r="K20" s="74"/>
      <c r="L20" s="73">
        <f>L21*M21</f>
        <v>13524000</v>
      </c>
      <c r="M20" s="74"/>
      <c r="N20" s="75">
        <f>N21*O21</f>
        <v>0</v>
      </c>
      <c r="O20" s="76"/>
      <c r="P20" s="73">
        <f>P21*Q21</f>
        <v>26820500</v>
      </c>
      <c r="Q20" s="74"/>
      <c r="R20" s="73">
        <f>R21*S21</f>
        <v>19575000</v>
      </c>
      <c r="S20" s="74"/>
      <c r="T20" s="64">
        <f>T21*U21</f>
        <v>0</v>
      </c>
      <c r="U20" s="65"/>
      <c r="V20" s="39"/>
    </row>
    <row r="21" spans="1:22" s="14" customFormat="1" ht="14.25" customHeight="1" x14ac:dyDescent="0.25">
      <c r="A21" s="79"/>
      <c r="B21" s="25">
        <f>26.1+5.3+19.7+3.2+3.2</f>
        <v>57.500000000000007</v>
      </c>
      <c r="C21" s="24">
        <v>465000</v>
      </c>
      <c r="D21" s="25">
        <f>36.4+6.9+2.35</f>
        <v>45.65</v>
      </c>
      <c r="E21" s="24">
        <v>455000</v>
      </c>
      <c r="F21" s="25">
        <f>18.7+2.9+4.3+2.35</f>
        <v>28.25</v>
      </c>
      <c r="G21" s="24">
        <v>470000</v>
      </c>
      <c r="H21" s="25">
        <f>43.5+4.5+4</f>
        <v>52</v>
      </c>
      <c r="I21" s="24">
        <v>465000</v>
      </c>
      <c r="J21" s="25">
        <f>59+5.2+2.2+9+2.4+3.2</f>
        <v>81.000000000000014</v>
      </c>
      <c r="K21" s="24">
        <v>485000</v>
      </c>
      <c r="L21" s="25">
        <f>20+4+3.6</f>
        <v>27.6</v>
      </c>
      <c r="M21" s="24">
        <v>490000</v>
      </c>
      <c r="N21" s="59">
        <f>14.6+3.2+3.5+4.1</f>
        <v>25.4</v>
      </c>
      <c r="O21" s="60"/>
      <c r="P21" s="25">
        <f>44.3+2.4+4.4+4.2</f>
        <v>55.3</v>
      </c>
      <c r="Q21" s="24">
        <v>485000</v>
      </c>
      <c r="R21" s="25">
        <f>35.5+2.4+7.1</f>
        <v>45</v>
      </c>
      <c r="S21" s="24">
        <v>435000</v>
      </c>
      <c r="T21" s="29"/>
      <c r="U21" s="31"/>
      <c r="V21" s="40"/>
    </row>
    <row r="22" spans="1:22" s="14" customFormat="1" ht="14.25" customHeight="1" x14ac:dyDescent="0.25">
      <c r="A22" s="78" t="s">
        <v>17</v>
      </c>
      <c r="B22" s="22">
        <v>20</v>
      </c>
      <c r="C22" s="23"/>
      <c r="D22" s="22">
        <v>21</v>
      </c>
      <c r="E22" s="23"/>
      <c r="F22" s="54">
        <v>22</v>
      </c>
      <c r="G22" s="58"/>
      <c r="H22" s="54">
        <v>23</v>
      </c>
      <c r="I22" s="58"/>
      <c r="J22" s="54">
        <v>24</v>
      </c>
      <c r="K22" s="58"/>
      <c r="L22" s="54">
        <v>25</v>
      </c>
      <c r="M22" s="58"/>
      <c r="N22" s="22">
        <v>26</v>
      </c>
      <c r="O22" s="23"/>
      <c r="P22" s="54">
        <v>27</v>
      </c>
      <c r="Q22" s="58"/>
      <c r="R22" s="22">
        <v>28</v>
      </c>
      <c r="S22" s="23"/>
      <c r="T22" s="22">
        <v>29</v>
      </c>
      <c r="U22" s="26"/>
      <c r="V22" s="38"/>
    </row>
    <row r="23" spans="1:22" s="14" customFormat="1" ht="14.25" customHeight="1" x14ac:dyDescent="0.25">
      <c r="A23" s="79"/>
      <c r="B23" s="80">
        <f>B24*C24</f>
        <v>25056000</v>
      </c>
      <c r="C23" s="74"/>
      <c r="D23" s="73">
        <f>D24*E24</f>
        <v>18891250</v>
      </c>
      <c r="E23" s="74"/>
      <c r="F23" s="75">
        <f>F24*G24</f>
        <v>0</v>
      </c>
      <c r="G23" s="76"/>
      <c r="H23" s="75">
        <f>H24*I24</f>
        <v>0</v>
      </c>
      <c r="I23" s="76"/>
      <c r="J23" s="75">
        <f>J24*K24</f>
        <v>0</v>
      </c>
      <c r="K23" s="76"/>
      <c r="L23" s="75">
        <f>L24*M24</f>
        <v>0</v>
      </c>
      <c r="M23" s="76"/>
      <c r="N23" s="73">
        <f>N24*O24</f>
        <v>12878000</v>
      </c>
      <c r="O23" s="74"/>
      <c r="P23" s="75">
        <f>P24*Q24</f>
        <v>0</v>
      </c>
      <c r="Q23" s="76"/>
      <c r="R23" s="73">
        <f>R24*S24</f>
        <v>25761000</v>
      </c>
      <c r="S23" s="74"/>
      <c r="T23" s="73">
        <f>T24*U24</f>
        <v>18633500</v>
      </c>
      <c r="U23" s="77"/>
      <c r="V23" s="39"/>
    </row>
    <row r="24" spans="1:22" s="14" customFormat="1" ht="14.25" customHeight="1" x14ac:dyDescent="0.25">
      <c r="A24" s="79"/>
      <c r="B24" s="25">
        <f>26.2+19.7+5.3+3.2+3.2</f>
        <v>57.6</v>
      </c>
      <c r="C24" s="24">
        <v>435000</v>
      </c>
      <c r="D24" s="25">
        <f>35.5+6.6+2.35</f>
        <v>44.45</v>
      </c>
      <c r="E24" s="24">
        <v>425000</v>
      </c>
      <c r="F24" s="59">
        <f>18.7+2.9+4.2+2.35</f>
        <v>28.15</v>
      </c>
      <c r="G24" s="60"/>
      <c r="H24" s="59">
        <f>43.5+4+4.5</f>
        <v>52</v>
      </c>
      <c r="I24" s="60"/>
      <c r="J24" s="59">
        <f>43.9+4.2+4.3+2.4</f>
        <v>54.8</v>
      </c>
      <c r="K24" s="60"/>
      <c r="L24" s="59">
        <f>14.4+3.2+4+3.6</f>
        <v>25.200000000000003</v>
      </c>
      <c r="M24" s="60"/>
      <c r="N24" s="25">
        <f>19.9+4+3.5</f>
        <v>27.4</v>
      </c>
      <c r="O24" s="24">
        <v>470000</v>
      </c>
      <c r="P24" s="59">
        <f>14.4+3.2+3.5+4.1</f>
        <v>25.200000000000003</v>
      </c>
      <c r="Q24" s="60"/>
      <c r="R24" s="25">
        <f>44.5+2.4+4.4+4.1</f>
        <v>55.4</v>
      </c>
      <c r="S24" s="24">
        <v>465000</v>
      </c>
      <c r="T24" s="25">
        <f>35.5+7+2.4</f>
        <v>44.9</v>
      </c>
      <c r="U24" s="27">
        <v>415000</v>
      </c>
      <c r="V24" s="40"/>
    </row>
    <row r="25" spans="1:22" s="14" customFormat="1" ht="14.25" customHeight="1" x14ac:dyDescent="0.25">
      <c r="A25" s="78" t="s">
        <v>18</v>
      </c>
      <c r="B25" s="22">
        <v>10</v>
      </c>
      <c r="C25" s="23"/>
      <c r="D25" s="22">
        <v>11</v>
      </c>
      <c r="E25" s="23"/>
      <c r="F25" s="22">
        <v>12</v>
      </c>
      <c r="G25" s="23"/>
      <c r="H25" s="22">
        <v>13</v>
      </c>
      <c r="I25" s="23"/>
      <c r="J25" s="22">
        <v>14</v>
      </c>
      <c r="K25" s="23"/>
      <c r="L25" s="54">
        <v>15</v>
      </c>
      <c r="M25" s="58"/>
      <c r="N25" s="54">
        <v>16</v>
      </c>
      <c r="O25" s="58"/>
      <c r="P25" s="22">
        <v>17</v>
      </c>
      <c r="Q25" s="23"/>
      <c r="R25" s="22">
        <v>18</v>
      </c>
      <c r="S25" s="23"/>
      <c r="T25" s="22">
        <v>19</v>
      </c>
      <c r="U25" s="26"/>
      <c r="V25" s="38"/>
    </row>
    <row r="26" spans="1:22" s="14" customFormat="1" ht="14.25" customHeight="1" x14ac:dyDescent="0.25">
      <c r="A26" s="79"/>
      <c r="B26" s="80">
        <f>B27*C27</f>
        <v>27722000</v>
      </c>
      <c r="C26" s="74"/>
      <c r="D26" s="73">
        <f>D27*E27</f>
        <v>18204750</v>
      </c>
      <c r="E26" s="74"/>
      <c r="F26" s="73">
        <f>F27*G27</f>
        <v>12243000</v>
      </c>
      <c r="G26" s="74"/>
      <c r="H26" s="73">
        <f>H27*I27</f>
        <v>21580000</v>
      </c>
      <c r="I26" s="74"/>
      <c r="J26" s="73">
        <f>J27*K27</f>
        <v>23968499.999999996</v>
      </c>
      <c r="K26" s="74"/>
      <c r="L26" s="75">
        <f>L27*M27</f>
        <v>0</v>
      </c>
      <c r="M26" s="76"/>
      <c r="N26" s="75">
        <f>N27*O27</f>
        <v>0</v>
      </c>
      <c r="O26" s="76"/>
      <c r="P26" s="73">
        <f>P27*Q27</f>
        <v>12509999.999999998</v>
      </c>
      <c r="Q26" s="74"/>
      <c r="R26" s="73">
        <f>R27*S27</f>
        <v>24229500</v>
      </c>
      <c r="S26" s="74"/>
      <c r="T26" s="73">
        <f>T27*U27</f>
        <v>17972500</v>
      </c>
      <c r="U26" s="77"/>
      <c r="V26" s="39"/>
    </row>
    <row r="27" spans="1:22" s="14" customFormat="1" ht="14.25" customHeight="1" x14ac:dyDescent="0.25">
      <c r="A27" s="79"/>
      <c r="B27" s="25">
        <f>26+19.7+5.3+15.8</f>
        <v>66.8</v>
      </c>
      <c r="C27" s="24">
        <v>415000</v>
      </c>
      <c r="D27" s="25">
        <f>35.9+6.7+2.35</f>
        <v>44.95</v>
      </c>
      <c r="E27" s="24">
        <v>405000</v>
      </c>
      <c r="F27" s="25">
        <f>18.2+4.4+4.2+2.35</f>
        <v>29.150000000000002</v>
      </c>
      <c r="G27" s="24">
        <v>420000</v>
      </c>
      <c r="H27" s="25">
        <f>43.5+4.5+4</f>
        <v>52</v>
      </c>
      <c r="I27" s="24">
        <v>415000</v>
      </c>
      <c r="J27" s="25">
        <f>43.3+4+4.5+3.3</f>
        <v>55.099999999999994</v>
      </c>
      <c r="K27" s="24">
        <v>435000</v>
      </c>
      <c r="L27" s="59">
        <f>15.8+4+3.5+4.6</f>
        <v>27.9</v>
      </c>
      <c r="M27" s="60"/>
      <c r="N27" s="59">
        <f>17+4.6+4.3</f>
        <v>25.900000000000002</v>
      </c>
      <c r="O27" s="60"/>
      <c r="P27" s="25">
        <f>14.3+4.6+4.3+4.6</f>
        <v>27.799999999999997</v>
      </c>
      <c r="Q27" s="24">
        <v>450000</v>
      </c>
      <c r="R27" s="25">
        <f>44.1+4.1+4.2+3.3</f>
        <v>55.7</v>
      </c>
      <c r="S27" s="24">
        <v>435000</v>
      </c>
      <c r="T27" s="25">
        <f>35.5+7+3</f>
        <v>45.5</v>
      </c>
      <c r="U27" s="27">
        <v>395000</v>
      </c>
      <c r="V27" s="40"/>
    </row>
    <row r="28" spans="1:22" s="14" customFormat="1" ht="18" customHeight="1" x14ac:dyDescent="0.25">
      <c r="A28" s="78" t="s">
        <v>19</v>
      </c>
      <c r="B28" s="17">
        <v>1</v>
      </c>
      <c r="C28" s="45"/>
      <c r="D28" s="17">
        <v>2</v>
      </c>
      <c r="E28" s="45"/>
      <c r="F28" s="54">
        <v>3</v>
      </c>
      <c r="G28" s="55"/>
      <c r="H28" s="54">
        <v>4</v>
      </c>
      <c r="I28" s="55"/>
      <c r="J28" s="22">
        <v>5</v>
      </c>
      <c r="K28" s="61"/>
      <c r="L28" s="54">
        <v>6</v>
      </c>
      <c r="M28" s="55"/>
      <c r="N28" s="54">
        <v>7</v>
      </c>
      <c r="O28" s="55"/>
      <c r="P28" s="54">
        <v>8</v>
      </c>
      <c r="Q28" s="55"/>
      <c r="R28" s="54">
        <v>9</v>
      </c>
      <c r="S28" s="55"/>
      <c r="T28" s="17">
        <v>10</v>
      </c>
      <c r="U28" s="16"/>
      <c r="V28" s="38"/>
    </row>
    <row r="29" spans="1:22" s="14" customFormat="1" ht="15.95" customHeight="1" x14ac:dyDescent="0.25">
      <c r="A29" s="78"/>
      <c r="B29" s="68">
        <f>B30*C30</f>
        <v>0</v>
      </c>
      <c r="C29" s="70"/>
      <c r="D29" s="68">
        <f>D30*E30</f>
        <v>0</v>
      </c>
      <c r="E29" s="70"/>
      <c r="F29" s="66">
        <f>G30*F30</f>
        <v>0</v>
      </c>
      <c r="G29" s="67"/>
      <c r="H29" s="66">
        <f>I30*H30</f>
        <v>0</v>
      </c>
      <c r="I29" s="67"/>
      <c r="J29" s="71">
        <f>K30*J30</f>
        <v>9348000</v>
      </c>
      <c r="K29" s="72"/>
      <c r="L29" s="66">
        <f>M30*L30</f>
        <v>0</v>
      </c>
      <c r="M29" s="67"/>
      <c r="N29" s="66">
        <f>O30*N30</f>
        <v>0</v>
      </c>
      <c r="O29" s="67"/>
      <c r="P29" s="66">
        <f>Q30*P30</f>
        <v>0</v>
      </c>
      <c r="Q29" s="67"/>
      <c r="R29" s="66">
        <f>R30*S30</f>
        <v>0</v>
      </c>
      <c r="S29" s="67"/>
      <c r="T29" s="68">
        <f>T30*U30</f>
        <v>19089000</v>
      </c>
      <c r="U29" s="69"/>
      <c r="V29" s="39"/>
    </row>
    <row r="30" spans="1:22" s="14" customFormat="1" ht="18" customHeight="1" thickBot="1" x14ac:dyDescent="0.3">
      <c r="A30" s="85"/>
      <c r="B30" s="46"/>
      <c r="C30" s="47">
        <f>C44</f>
        <v>350000</v>
      </c>
      <c r="D30" s="28"/>
      <c r="E30" s="47">
        <f>C44</f>
        <v>350000</v>
      </c>
      <c r="F30" s="56">
        <v>23.5</v>
      </c>
      <c r="G30" s="57"/>
      <c r="H30" s="56">
        <v>24.4</v>
      </c>
      <c r="I30" s="57"/>
      <c r="J30" s="62">
        <v>24.6</v>
      </c>
      <c r="K30" s="63">
        <v>380000</v>
      </c>
      <c r="L30" s="56">
        <v>22.5</v>
      </c>
      <c r="M30" s="57"/>
      <c r="N30" s="56">
        <v>22.3</v>
      </c>
      <c r="O30" s="57"/>
      <c r="P30" s="56">
        <f>13.7+6.6+1.2+23.7</f>
        <v>45.199999999999996</v>
      </c>
      <c r="Q30" s="57"/>
      <c r="R30" s="56">
        <f>12.1+8.1</f>
        <v>20.2</v>
      </c>
      <c r="S30" s="57"/>
      <c r="T30" s="28">
        <v>70.7</v>
      </c>
      <c r="U30" s="30">
        <v>270000</v>
      </c>
      <c r="V30" s="40"/>
    </row>
    <row r="31" spans="1:22" ht="16.5" thickTop="1" x14ac:dyDescent="0.25">
      <c r="V31" s="41"/>
    </row>
    <row r="32" spans="1:22" x14ac:dyDescent="0.25">
      <c r="V32" s="42"/>
    </row>
    <row r="33" spans="1:22" x14ac:dyDescent="0.25">
      <c r="A33" s="18" t="s">
        <v>22</v>
      </c>
      <c r="B33" s="19"/>
      <c r="V33" s="43"/>
    </row>
    <row r="34" spans="1:22" x14ac:dyDescent="0.25">
      <c r="A34" s="18" t="s">
        <v>20</v>
      </c>
      <c r="B34" s="20"/>
      <c r="V34" s="44"/>
    </row>
    <row r="35" spans="1:22" x14ac:dyDescent="0.25">
      <c r="A35" s="18" t="s">
        <v>23</v>
      </c>
      <c r="B35" s="21"/>
    </row>
    <row r="36" spans="1:22" ht="29.25" customHeight="1" x14ac:dyDescent="0.25"/>
    <row r="37" spans="1:22" hidden="1" x14ac:dyDescent="0.25">
      <c r="A37" s="33"/>
      <c r="B37" s="33"/>
      <c r="C37" s="83" t="s">
        <v>26</v>
      </c>
      <c r="D37" s="83"/>
      <c r="E37" s="83"/>
      <c r="F37" s="32"/>
      <c r="G37" s="32"/>
      <c r="H37" s="32"/>
    </row>
    <row r="38" spans="1:22" hidden="1" x14ac:dyDescent="0.25">
      <c r="A38" s="33"/>
      <c r="B38" s="34"/>
      <c r="C38" s="34">
        <v>1</v>
      </c>
      <c r="D38" s="34">
        <v>2</v>
      </c>
      <c r="E38" s="34">
        <v>3</v>
      </c>
      <c r="F38" s="35"/>
    </row>
    <row r="39" spans="1:22" hidden="1" x14ac:dyDescent="0.25">
      <c r="A39" s="84" t="s">
        <v>27</v>
      </c>
      <c r="B39" s="36">
        <v>6</v>
      </c>
      <c r="C39" s="37">
        <v>480000</v>
      </c>
      <c r="D39" s="37">
        <v>440000</v>
      </c>
      <c r="E39" s="37">
        <v>420000</v>
      </c>
    </row>
    <row r="40" spans="1:22" hidden="1" x14ac:dyDescent="0.25">
      <c r="A40" s="84"/>
      <c r="B40" s="36">
        <v>5</v>
      </c>
      <c r="C40" s="37">
        <v>470000</v>
      </c>
      <c r="D40" s="37">
        <v>440000</v>
      </c>
      <c r="E40" s="37">
        <v>410000</v>
      </c>
    </row>
    <row r="41" spans="1:22" hidden="1" x14ac:dyDescent="0.25">
      <c r="A41" s="84"/>
      <c r="B41" s="36">
        <v>4</v>
      </c>
      <c r="C41" s="37">
        <v>440000</v>
      </c>
      <c r="D41" s="37">
        <v>420000</v>
      </c>
      <c r="E41" s="37">
        <v>390000</v>
      </c>
    </row>
    <row r="42" spans="1:22" hidden="1" x14ac:dyDescent="0.25">
      <c r="A42" s="84"/>
      <c r="B42" s="36">
        <v>3</v>
      </c>
      <c r="C42" s="37">
        <v>420000</v>
      </c>
      <c r="D42" s="37">
        <v>390000</v>
      </c>
      <c r="E42" s="37">
        <v>370000</v>
      </c>
    </row>
    <row r="43" spans="1:22" hidden="1" x14ac:dyDescent="0.25">
      <c r="A43" s="84"/>
      <c r="B43" s="36">
        <v>2</v>
      </c>
      <c r="C43" s="37">
        <v>390000</v>
      </c>
      <c r="D43" s="37">
        <v>370000</v>
      </c>
      <c r="E43" s="37">
        <v>350000</v>
      </c>
    </row>
    <row r="44" spans="1:22" hidden="1" x14ac:dyDescent="0.25">
      <c r="A44" s="84"/>
      <c r="B44" s="36">
        <v>1</v>
      </c>
      <c r="C44" s="37">
        <v>350000</v>
      </c>
      <c r="D44" s="37">
        <v>320000</v>
      </c>
      <c r="E44" s="37">
        <v>320000</v>
      </c>
    </row>
  </sheetData>
  <mergeCells count="69">
    <mergeCell ref="C37:E37"/>
    <mergeCell ref="A39:A44"/>
    <mergeCell ref="T17:U17"/>
    <mergeCell ref="A28:A30"/>
    <mergeCell ref="A13:A15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J17:K17"/>
    <mergeCell ref="L17:M17"/>
    <mergeCell ref="N17:O17"/>
    <mergeCell ref="P17:Q17"/>
    <mergeCell ref="R17:S17"/>
    <mergeCell ref="A16:A18"/>
    <mergeCell ref="B17:C17"/>
    <mergeCell ref="D17:E17"/>
    <mergeCell ref="F17:G17"/>
    <mergeCell ref="H17:I17"/>
    <mergeCell ref="N6:S10"/>
    <mergeCell ref="A22:A24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A19:A21"/>
    <mergeCell ref="B20:C20"/>
    <mergeCell ref="D20:E20"/>
    <mergeCell ref="F20:G20"/>
    <mergeCell ref="H20:I20"/>
    <mergeCell ref="T23:U23"/>
    <mergeCell ref="T26:U26"/>
    <mergeCell ref="A25:A27"/>
    <mergeCell ref="B26:C26"/>
    <mergeCell ref="D26:E26"/>
    <mergeCell ref="F26:G26"/>
    <mergeCell ref="H26:I26"/>
    <mergeCell ref="R20:S20"/>
    <mergeCell ref="J26:K26"/>
    <mergeCell ref="L26:M26"/>
    <mergeCell ref="N26:O26"/>
    <mergeCell ref="P26:Q26"/>
    <mergeCell ref="T20:U20"/>
    <mergeCell ref="R29:S29"/>
    <mergeCell ref="T29:U29"/>
    <mergeCell ref="B29:C29"/>
    <mergeCell ref="D29:E29"/>
    <mergeCell ref="F29:G29"/>
    <mergeCell ref="H29:I29"/>
    <mergeCell ref="J29:K29"/>
    <mergeCell ref="L29:M29"/>
    <mergeCell ref="N29:O29"/>
    <mergeCell ref="P29:Q29"/>
    <mergeCell ref="J20:K20"/>
    <mergeCell ref="L20:M20"/>
    <mergeCell ref="N20:O20"/>
    <mergeCell ref="P20:Q20"/>
    <mergeCell ref="R26:S26"/>
  </mergeCells>
  <pageMargins left="0.7" right="0.7" top="0.75" bottom="0.75" header="0.3" footer="0.3"/>
  <pageSetup paperSize="9" scale="52" orientation="landscape" copies="2" r:id="rId1"/>
  <ignoredErrors>
    <ignoredError sqref="T27 T24 R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PL-106</cp:lastModifiedBy>
  <cp:lastPrinted>2019-05-25T13:51:10Z</cp:lastPrinted>
  <dcterms:created xsi:type="dcterms:W3CDTF">2019-02-27T15:05:42Z</dcterms:created>
  <dcterms:modified xsi:type="dcterms:W3CDTF">2019-05-27T12:56:29Z</dcterms:modified>
</cp:coreProperties>
</file>