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rofessional\Desktop\"/>
    </mc:Choice>
  </mc:AlternateContent>
  <bookViews>
    <workbookView xWindow="0" yWindow="0" windowWidth="20490" windowHeight="7815" tabRatio="500" firstSheet="1" activeTab="2"/>
  </bookViews>
  <sheets>
    <sheet name="Первоначальные вложения" sheetId="1" r:id="rId1"/>
    <sheet name="Финансовый план на 1 год" sheetId="2" r:id="rId2"/>
    <sheet name="Расчёт под вашу ситуацию" sheetId="3" r:id="rId3"/>
    <sheet name="Лист1" sheetId="4" r:id="rId4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8" i="1" l="1"/>
  <c r="F130" i="1"/>
  <c r="O82" i="2"/>
  <c r="N82" i="2"/>
  <c r="M82" i="2"/>
  <c r="L82" i="2"/>
  <c r="K82" i="2"/>
  <c r="J82" i="2"/>
  <c r="I82" i="2"/>
  <c r="H82" i="2"/>
  <c r="G82" i="2"/>
  <c r="F82" i="2"/>
  <c r="E82" i="2"/>
  <c r="D82" i="2"/>
  <c r="F50" i="2"/>
  <c r="F14" i="2"/>
  <c r="F24" i="2"/>
  <c r="F34" i="2"/>
  <c r="F58" i="2"/>
  <c r="F72" i="2"/>
  <c r="G50" i="2"/>
  <c r="G14" i="2"/>
  <c r="G24" i="2"/>
  <c r="G34" i="2"/>
  <c r="G58" i="2"/>
  <c r="G72" i="2"/>
  <c r="H50" i="2"/>
  <c r="H14" i="2"/>
  <c r="H24" i="2"/>
  <c r="H34" i="2"/>
  <c r="H58" i="2"/>
  <c r="H72" i="2"/>
  <c r="I50" i="2"/>
  <c r="I14" i="2"/>
  <c r="I24" i="2"/>
  <c r="I34" i="2"/>
  <c r="I58" i="2"/>
  <c r="I72" i="2"/>
  <c r="J50" i="2"/>
  <c r="J14" i="2"/>
  <c r="J24" i="2"/>
  <c r="J34" i="2"/>
  <c r="J58" i="2"/>
  <c r="J72" i="2"/>
  <c r="K50" i="2"/>
  <c r="K14" i="2"/>
  <c r="K24" i="2"/>
  <c r="K34" i="2"/>
  <c r="K58" i="2"/>
  <c r="K72" i="2"/>
  <c r="L50" i="2"/>
  <c r="L14" i="2"/>
  <c r="L24" i="2"/>
  <c r="L34" i="2"/>
  <c r="L58" i="2"/>
  <c r="L72" i="2"/>
  <c r="M50" i="2"/>
  <c r="M14" i="2"/>
  <c r="M24" i="2"/>
  <c r="M34" i="2"/>
  <c r="M58" i="2"/>
  <c r="M72" i="2"/>
  <c r="N50" i="2"/>
  <c r="N14" i="2"/>
  <c r="N24" i="2"/>
  <c r="N34" i="2"/>
  <c r="N58" i="2"/>
  <c r="N72" i="2"/>
  <c r="O50" i="2"/>
  <c r="O14" i="2"/>
  <c r="O24" i="2"/>
  <c r="O34" i="2"/>
  <c r="O58" i="2"/>
  <c r="O72" i="2"/>
  <c r="E50" i="2"/>
  <c r="E14" i="2"/>
  <c r="E24" i="2"/>
  <c r="E34" i="2"/>
  <c r="E58" i="2"/>
  <c r="E72" i="2"/>
  <c r="D50" i="2"/>
  <c r="D14" i="2"/>
  <c r="D24" i="2"/>
  <c r="D34" i="2"/>
  <c r="D58" i="2"/>
  <c r="D72" i="2"/>
  <c r="D96" i="2"/>
  <c r="O90" i="2"/>
  <c r="N90" i="2"/>
  <c r="M90" i="2"/>
  <c r="L90" i="2"/>
  <c r="K90" i="2"/>
  <c r="J90" i="2"/>
  <c r="I90" i="2"/>
  <c r="H90" i="2"/>
  <c r="G90" i="2"/>
  <c r="F90" i="2"/>
  <c r="E90" i="2"/>
  <c r="D90" i="2"/>
  <c r="E68" i="2"/>
  <c r="F68" i="2"/>
  <c r="G68" i="2"/>
  <c r="H68" i="2"/>
  <c r="I68" i="2"/>
  <c r="J68" i="2"/>
  <c r="K68" i="2"/>
  <c r="L68" i="2"/>
  <c r="M68" i="2"/>
  <c r="N68" i="2"/>
  <c r="O68" i="2"/>
  <c r="D68" i="2"/>
  <c r="D54" i="2"/>
  <c r="D38" i="2"/>
  <c r="D60" i="2"/>
  <c r="D62" i="2"/>
  <c r="E54" i="2"/>
  <c r="E38" i="2"/>
  <c r="E60" i="2"/>
  <c r="F54" i="2"/>
  <c r="F38" i="2"/>
  <c r="F60" i="2"/>
  <c r="G54" i="2"/>
  <c r="G38" i="2"/>
  <c r="G60" i="2"/>
  <c r="H54" i="2"/>
  <c r="H38" i="2"/>
  <c r="H60" i="2"/>
  <c r="I54" i="2"/>
  <c r="I38" i="2"/>
  <c r="I60" i="2"/>
  <c r="J54" i="2"/>
  <c r="J38" i="2"/>
  <c r="J60" i="2"/>
  <c r="K54" i="2"/>
  <c r="K38" i="2"/>
  <c r="K60" i="2"/>
  <c r="L54" i="2"/>
  <c r="L38" i="2"/>
  <c r="L60" i="2"/>
  <c r="M54" i="2"/>
  <c r="M38" i="2"/>
  <c r="M60" i="2"/>
  <c r="N54" i="2"/>
  <c r="N38" i="2"/>
  <c r="N60" i="2"/>
  <c r="O54" i="2"/>
  <c r="O38" i="2"/>
  <c r="O60" i="2"/>
  <c r="E96" i="2"/>
  <c r="F96" i="2"/>
  <c r="G96" i="2"/>
  <c r="H96" i="2"/>
  <c r="I96" i="2"/>
  <c r="J96" i="2"/>
  <c r="K96" i="2"/>
  <c r="L96" i="2"/>
  <c r="M96" i="2"/>
  <c r="N96" i="2"/>
  <c r="O96" i="2"/>
  <c r="E62" i="2"/>
  <c r="E66" i="2"/>
  <c r="E70" i="2"/>
  <c r="E74" i="2"/>
  <c r="E76" i="2"/>
  <c r="E78" i="2"/>
  <c r="E80" i="2"/>
  <c r="E84" i="2"/>
  <c r="E86" i="2"/>
  <c r="E88" i="2"/>
  <c r="E92" i="2"/>
  <c r="E94" i="2"/>
  <c r="E98" i="2"/>
  <c r="E102" i="2"/>
  <c r="E456" i="2"/>
  <c r="F62" i="2"/>
  <c r="F66" i="2"/>
  <c r="F70" i="2"/>
  <c r="F74" i="2"/>
  <c r="F76" i="2"/>
  <c r="F78" i="2"/>
  <c r="F80" i="2"/>
  <c r="F84" i="2"/>
  <c r="F86" i="2"/>
  <c r="F88" i="2"/>
  <c r="F92" i="2"/>
  <c r="F94" i="2"/>
  <c r="F98" i="2"/>
  <c r="F102" i="2"/>
  <c r="F456" i="2"/>
  <c r="G62" i="2"/>
  <c r="G66" i="2"/>
  <c r="G70" i="2"/>
  <c r="G74" i="2"/>
  <c r="G76" i="2"/>
  <c r="G78" i="2"/>
  <c r="G80" i="2"/>
  <c r="G84" i="2"/>
  <c r="G86" i="2"/>
  <c r="G88" i="2"/>
  <c r="G92" i="2"/>
  <c r="G94" i="2"/>
  <c r="G98" i="2"/>
  <c r="G102" i="2"/>
  <c r="G456" i="2"/>
  <c r="H62" i="2"/>
  <c r="H66" i="2"/>
  <c r="H70" i="2"/>
  <c r="H74" i="2"/>
  <c r="H76" i="2"/>
  <c r="H78" i="2"/>
  <c r="H80" i="2"/>
  <c r="H84" i="2"/>
  <c r="H86" i="2"/>
  <c r="H88" i="2"/>
  <c r="H92" i="2"/>
  <c r="H94" i="2"/>
  <c r="H98" i="2"/>
  <c r="H102" i="2"/>
  <c r="H456" i="2"/>
  <c r="I62" i="2"/>
  <c r="I66" i="2"/>
  <c r="I70" i="2"/>
  <c r="I74" i="2"/>
  <c r="I76" i="2"/>
  <c r="I78" i="2"/>
  <c r="I80" i="2"/>
  <c r="I84" i="2"/>
  <c r="I86" i="2"/>
  <c r="I88" i="2"/>
  <c r="I92" i="2"/>
  <c r="I94" i="2"/>
  <c r="I98" i="2"/>
  <c r="I102" i="2"/>
  <c r="I456" i="2"/>
  <c r="J62" i="2"/>
  <c r="J66" i="2"/>
  <c r="J70" i="2"/>
  <c r="J74" i="2"/>
  <c r="J76" i="2"/>
  <c r="J78" i="2"/>
  <c r="J80" i="2"/>
  <c r="J84" i="2"/>
  <c r="J86" i="2"/>
  <c r="J88" i="2"/>
  <c r="J92" i="2"/>
  <c r="J94" i="2"/>
  <c r="J98" i="2"/>
  <c r="J102" i="2"/>
  <c r="J456" i="2"/>
  <c r="K62" i="2"/>
  <c r="K66" i="2"/>
  <c r="K70" i="2"/>
  <c r="K74" i="2"/>
  <c r="K76" i="2"/>
  <c r="K78" i="2"/>
  <c r="K80" i="2"/>
  <c r="K84" i="2"/>
  <c r="K86" i="2"/>
  <c r="K88" i="2"/>
  <c r="K92" i="2"/>
  <c r="K94" i="2"/>
  <c r="K98" i="2"/>
  <c r="K102" i="2"/>
  <c r="K456" i="2"/>
  <c r="L62" i="2"/>
  <c r="L66" i="2"/>
  <c r="L70" i="2"/>
  <c r="L74" i="2"/>
  <c r="L76" i="2"/>
  <c r="L78" i="2"/>
  <c r="L80" i="2"/>
  <c r="L84" i="2"/>
  <c r="L86" i="2"/>
  <c r="L88" i="2"/>
  <c r="L92" i="2"/>
  <c r="L94" i="2"/>
  <c r="L98" i="2"/>
  <c r="L102" i="2"/>
  <c r="L456" i="2"/>
  <c r="M62" i="2"/>
  <c r="M66" i="2"/>
  <c r="M70" i="2"/>
  <c r="M74" i="2"/>
  <c r="M76" i="2"/>
  <c r="M78" i="2"/>
  <c r="M80" i="2"/>
  <c r="M84" i="2"/>
  <c r="M86" i="2"/>
  <c r="M88" i="2"/>
  <c r="M92" i="2"/>
  <c r="M94" i="2"/>
  <c r="M98" i="2"/>
  <c r="M102" i="2"/>
  <c r="M456" i="2"/>
  <c r="N62" i="2"/>
  <c r="N66" i="2"/>
  <c r="N70" i="2"/>
  <c r="N74" i="2"/>
  <c r="N76" i="2"/>
  <c r="N78" i="2"/>
  <c r="N80" i="2"/>
  <c r="N84" i="2"/>
  <c r="N86" i="2"/>
  <c r="N88" i="2"/>
  <c r="N92" i="2"/>
  <c r="N94" i="2"/>
  <c r="N98" i="2"/>
  <c r="N102" i="2"/>
  <c r="N456" i="2"/>
  <c r="O62" i="2"/>
  <c r="O66" i="2"/>
  <c r="O70" i="2"/>
  <c r="O74" i="2"/>
  <c r="O76" i="2"/>
  <c r="O78" i="2"/>
  <c r="O80" i="2"/>
  <c r="O84" i="2"/>
  <c r="O86" i="2"/>
  <c r="O88" i="2"/>
  <c r="O92" i="2"/>
  <c r="O94" i="2"/>
  <c r="O98" i="2"/>
  <c r="O102" i="2"/>
  <c r="O456" i="2"/>
  <c r="D98" i="2"/>
  <c r="D102" i="2"/>
  <c r="D456" i="2"/>
  <c r="O6" i="3"/>
  <c r="T31" i="3"/>
  <c r="N6" i="3"/>
  <c r="S31" i="3"/>
  <c r="M6" i="3"/>
  <c r="R31" i="3"/>
  <c r="L6" i="3"/>
  <c r="Q31" i="3"/>
  <c r="K6" i="3"/>
  <c r="P31" i="3"/>
  <c r="J6" i="3"/>
  <c r="O31" i="3"/>
  <c r="I6" i="3"/>
  <c r="N31" i="3"/>
  <c r="H6" i="3"/>
  <c r="M31" i="3"/>
  <c r="G6" i="3"/>
  <c r="L31" i="3"/>
  <c r="F6" i="3"/>
  <c r="K31" i="3"/>
  <c r="E6" i="3"/>
  <c r="J31" i="3"/>
  <c r="D6" i="3"/>
  <c r="I31" i="3"/>
  <c r="F454" i="1"/>
  <c r="D49" i="3"/>
  <c r="E49" i="3"/>
  <c r="F49" i="3"/>
  <c r="G49" i="3"/>
  <c r="H49" i="3"/>
  <c r="I49" i="3"/>
  <c r="J49" i="3"/>
  <c r="K49" i="3"/>
  <c r="L49" i="3"/>
  <c r="M49" i="3"/>
  <c r="N49" i="3"/>
  <c r="O49" i="3"/>
  <c r="M51" i="3"/>
  <c r="M53" i="3"/>
</calcChain>
</file>

<file path=xl/sharedStrings.xml><?xml version="1.0" encoding="utf-8"?>
<sst xmlns="http://schemas.openxmlformats.org/spreadsheetml/2006/main" count="258" uniqueCount="225">
  <si>
    <t xml:space="preserve">Статья вложений </t>
  </si>
  <si>
    <t>Сумма (руб.)</t>
  </si>
  <si>
    <t>Паушальный взнос</t>
  </si>
  <si>
    <t>Регистрация юр. лица</t>
  </si>
  <si>
    <t>Аренда помещения</t>
  </si>
  <si>
    <t>Депозит за аренду</t>
  </si>
  <si>
    <t>Закупка материалов для ремонта</t>
  </si>
  <si>
    <t xml:space="preserve">Вывеска </t>
  </si>
  <si>
    <t>Обучение персонала (3 мастера)</t>
  </si>
  <si>
    <t>Типография</t>
  </si>
  <si>
    <t>Помещение</t>
  </si>
  <si>
    <t xml:space="preserve">Рецепшн </t>
  </si>
  <si>
    <t>Сейф</t>
  </si>
  <si>
    <t>Стул для администратора</t>
  </si>
  <si>
    <t>Ноутбук</t>
  </si>
  <si>
    <t>Сотовый телефон</t>
  </si>
  <si>
    <t>Уголок покупателя</t>
  </si>
  <si>
    <t>Бахильница</t>
  </si>
  <si>
    <t>Зеркало в полный рост</t>
  </si>
  <si>
    <t>Диван</t>
  </si>
  <si>
    <t>Витрина</t>
  </si>
  <si>
    <t>Журнальный столик</t>
  </si>
  <si>
    <t>Музыкальная колонка</t>
  </si>
  <si>
    <t>Шкаф-купе</t>
  </si>
  <si>
    <t>Стулья для комнаты персонала (3 шт.)</t>
  </si>
  <si>
    <t>Раковина (комната персонала)</t>
  </si>
  <si>
    <t>Столешница (комната персонала)</t>
  </si>
  <si>
    <t>Микроволновка (комната персонала)</t>
  </si>
  <si>
    <t>Раковина (кабинет) 2 шт.</t>
  </si>
  <si>
    <t>Косметологический столик (кабинет) 2 шт.</t>
  </si>
  <si>
    <t>Кушетка (кабинет) 2 шт.</t>
  </si>
  <si>
    <t>Стул (кабинет) 2 шт.</t>
  </si>
  <si>
    <t>Кондиционер (кабинет) 2 шт.</t>
  </si>
  <si>
    <t xml:space="preserve">Плед (кабинет) 2 шт. </t>
  </si>
  <si>
    <t xml:space="preserve">Кварцевая лампа (кабинет) 2 шт. </t>
  </si>
  <si>
    <t>Гигиенический душ (для туалета) 1 шт.</t>
  </si>
  <si>
    <t>Оборудование для работы</t>
  </si>
  <si>
    <t>Воскоплав для горячего воска 2 шт.</t>
  </si>
  <si>
    <t>Воскоплав для картриджей двойной 2 шт.</t>
  </si>
  <si>
    <t>Тример 2 шт.</t>
  </si>
  <si>
    <t>Стерелизатор 2 шт.</t>
  </si>
  <si>
    <t>Прочее оборудование (пинцеты, ванночки для пинцетов, мыльница, металлические шпатели, баночки)</t>
  </si>
  <si>
    <t xml:space="preserve">Салфетки для интимной гигиены </t>
  </si>
  <si>
    <t>Продукция на 1-2 месяца работы</t>
  </si>
  <si>
    <t>Одноразовые расходные материалы (простыни, салфетки, ватные диски, перчатки, шпатели)</t>
  </si>
  <si>
    <t>Воск</t>
  </si>
  <si>
    <t>Средство для дезинфекции</t>
  </si>
  <si>
    <t>Прочие первоначальные вложения</t>
  </si>
  <si>
    <t>Декор студии</t>
  </si>
  <si>
    <t>Маркетинг</t>
  </si>
  <si>
    <t>Инстаграм</t>
  </si>
  <si>
    <t>Инстаграм покупка аккаунта</t>
  </si>
  <si>
    <t>Инстаграм таргетированная реклама</t>
  </si>
  <si>
    <t>Ведение SMM</t>
  </si>
  <si>
    <t xml:space="preserve">Вконтакте </t>
  </si>
  <si>
    <t>Google Adwords контектная реклама (бюджет)</t>
  </si>
  <si>
    <t>Оффлайн реклама</t>
  </si>
  <si>
    <t>Реклама у блогеров</t>
  </si>
  <si>
    <t>CRM система (за 1 год)</t>
  </si>
  <si>
    <t>Фотосессия мастеров и салона</t>
  </si>
  <si>
    <t>Интернет, связь</t>
  </si>
  <si>
    <t>Канцтовары</t>
  </si>
  <si>
    <t>Мусорное ведро 5 шт.</t>
  </si>
  <si>
    <t>Видеонаблюдение</t>
  </si>
  <si>
    <t>Итого</t>
  </si>
  <si>
    <t>Итоговые первоначальные вложения</t>
  </si>
  <si>
    <t xml:space="preserve">70 000 руб. - население до 1 млн человек, 85 000 руб. - города миллионники, 100 000 руб. - Санкт-Петербург, Москва      
      </t>
  </si>
  <si>
    <t>12 мес.</t>
  </si>
  <si>
    <t>11 мес.</t>
  </si>
  <si>
    <t>1 мес.</t>
  </si>
  <si>
    <t>2 мес.</t>
  </si>
  <si>
    <t>3 мес.</t>
  </si>
  <si>
    <t>4 мес.</t>
  </si>
  <si>
    <t>5 мес.</t>
  </si>
  <si>
    <t>6 мес.</t>
  </si>
  <si>
    <t>7 мес.</t>
  </si>
  <si>
    <t>8 мес.</t>
  </si>
  <si>
    <t>9 мес.</t>
  </si>
  <si>
    <t>10 мес.</t>
  </si>
  <si>
    <t>Показатели</t>
  </si>
  <si>
    <t>Количество клиентов в мес.</t>
  </si>
  <si>
    <t>Средний чек</t>
  </si>
  <si>
    <t>Выручка</t>
  </si>
  <si>
    <t xml:space="preserve">Расходы на оказание усулг </t>
  </si>
  <si>
    <t>Расходные материалы</t>
  </si>
  <si>
    <t>Расходы с доп продаж</t>
  </si>
  <si>
    <t>Доходы с доп продаж</t>
  </si>
  <si>
    <t>"Грязная" прибыль</t>
  </si>
  <si>
    <t>Себестоимость (услуг, товаров)</t>
  </si>
  <si>
    <t>Промежуточные результаты в первый год работы</t>
  </si>
  <si>
    <t>Аренда</t>
  </si>
  <si>
    <t>Таргетинг в Инстаграм</t>
  </si>
  <si>
    <t>Коммунальные услуги</t>
  </si>
  <si>
    <t>СМС в CRM системе</t>
  </si>
  <si>
    <t>Непредвиденные расходы</t>
  </si>
  <si>
    <t>Хоз расходы</t>
  </si>
  <si>
    <t>ПФР</t>
  </si>
  <si>
    <t>Итого ежемесячные расходы</t>
  </si>
  <si>
    <t>Ежемесячные расходы</t>
  </si>
  <si>
    <t>Чистая прибыль</t>
  </si>
  <si>
    <t>Прибыль, наростающий итог</t>
  </si>
  <si>
    <t>от 50 000 до 100 000 руб.</t>
  </si>
  <si>
    <t>Расходные материалы закупаются ежемесячно, с небольшим запасом.</t>
  </si>
  <si>
    <t>Расчет исходя из работы студии с 2 кабинетами. При работе 3 кабинетов показатели выше.</t>
  </si>
  <si>
    <t>В зависимости от региона средний чек может меняться на 10-15% в обе стороны.</t>
  </si>
  <si>
    <t xml:space="preserve">Изменения цены в зависимости от региона незначительны. </t>
  </si>
  <si>
    <t>В зависимости от региона</t>
  </si>
  <si>
    <t xml:space="preserve">Ячейки, выделенные желтым, возможно изменить под вашу ситуацию. </t>
  </si>
  <si>
    <t xml:space="preserve">В таблице приведен расчёт при открытии студии на 2 кабинета (зависит от планировки помещения, арендная ставка на 3 кабинета не должна меняться). При открытии студии на 3 кабинета необходима дозакупка оборудования, и увеличение первоначальных вложений. </t>
  </si>
  <si>
    <t xml:space="preserve">В случае, если у вас имеется часть необходимого оборудования, суммы вложений из таблицы можно заменить на 0, для удобства расчёта именно ваших вложений. </t>
  </si>
  <si>
    <t>Продвижение в Инстаграм от нашего специалиста</t>
  </si>
  <si>
    <t>Сноска для расчётов</t>
  </si>
  <si>
    <t>Ваша прибыль в первый год работы</t>
  </si>
  <si>
    <t>Чистая прибыль, руб.</t>
  </si>
  <si>
    <t>Рассчитаем прибыль с учетом сезонности в нашем бизнесе</t>
  </si>
  <si>
    <t>Сезонность бизнеса (приблезительный уровень спроса в %, в зависимости от времени года)</t>
  </si>
  <si>
    <t>№ месяца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</si>
  <si>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</si>
  <si>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</si>
  <si>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</si>
  <si>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</si>
  <si>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</si>
  <si>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</si>
  <si>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</si>
  <si>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</si>
  <si>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</si>
  <si>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</si>
  <si>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</si>
  <si>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</si>
  <si>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Приблизительный расчет точной прибыль, в зависимости от времени начала бизнеса</t>
  </si>
  <si>
    <t>Окупаемость вложений</t>
  </si>
  <si>
    <t>Ваша чистая прибыль в 1-ый год работы, с учётом окупаемости всех первоначальных вложений, руб.</t>
  </si>
  <si>
    <t>Окупаемость первоначально вложенных средств</t>
  </si>
  <si>
    <t>Финансовая модель франшизы EPILIÉR</t>
  </si>
  <si>
    <t>Первоначальные вложения в запуск бизнеса по франшизе EPILIÉR</t>
  </si>
  <si>
    <t>Ремонтные работы (в т.ч. , вентеляция, освещение, электрика, канализация)</t>
  </si>
  <si>
    <t>Кулер с холодильником</t>
  </si>
  <si>
    <t>Зеркало (кабинет) 1 шт.</t>
  </si>
  <si>
    <t>Коврики для ног (кабинет) 2 шт.</t>
  </si>
  <si>
    <t>Гель медицинский 5 л, 6 шт  на 2-4 месяца работы</t>
  </si>
  <si>
    <t>Гель медицинский  0,25 л</t>
  </si>
  <si>
    <t>Дистилированная вода 5л*2</t>
  </si>
  <si>
    <t>Паста для шугаринга</t>
  </si>
  <si>
    <t>Средство до/после, скрабы процедуры</t>
  </si>
  <si>
    <t>Подбор персонала (размещение платных объявлений Avito, НН)</t>
  </si>
  <si>
    <t xml:space="preserve">В финансовой модели учтены максимальные первоначальные вложения для запуска бизнеса по франшизе EPILIÉR. Возможен запуск с меньшим бюджетом. </t>
  </si>
  <si>
    <t>Лампа-лупа 1 шт.</t>
  </si>
  <si>
    <t>Форма для персонала (для 2 мастеров и 2 администраторов)</t>
  </si>
  <si>
    <t>Доп продажи (Косметика)</t>
  </si>
  <si>
    <t>Роялти (7% от оборота)</t>
  </si>
  <si>
    <t>Финансовая модель франшизы EPILIÉR - прогнозируемый финансовый план на 1-ый год работы | Расчёт с учетом условий рынка</t>
  </si>
  <si>
    <t>Введите № месяца, когда вы планируете начать бизнес по франшизе EPILIÉR</t>
  </si>
  <si>
    <t>Расчёт прибыли, исходя из месяца старта бизнеса по франшизе EPILIÉR</t>
  </si>
  <si>
    <t>Финансовая модель франшизы EPILIÉR - прогнозируемый финансовый план на 1-ый год работы</t>
  </si>
  <si>
    <t>150 тысяч рублей до 80 000 населения, 300 тысяч рублей до 300 000 населения, 400 тысяч рублей до 600 000 населения, 500 тысяч рублей до 1 000 000, 600 тысяч рублей свыше 1 000 000 населения</t>
  </si>
  <si>
    <t>35 000 руб. - население до 1 млн человек, 55 000 руб. - города миллионники, 80 000 руб. - Санкт-Петербург, Москва</t>
  </si>
  <si>
    <t>Камоды (кабинет) 2 шт.</t>
  </si>
  <si>
    <t>Гибридный Лазер</t>
  </si>
  <si>
    <t>Амо СРМ (1 месяц)</t>
  </si>
  <si>
    <t>З/П мастерам и администраторам</t>
  </si>
  <si>
    <t>М1</t>
  </si>
  <si>
    <t>М2</t>
  </si>
  <si>
    <t>ЧП</t>
  </si>
  <si>
    <t>Тобольск</t>
  </si>
  <si>
    <t>Мытищи</t>
  </si>
  <si>
    <t>Руза</t>
  </si>
  <si>
    <t>Население</t>
  </si>
  <si>
    <t>20Млн</t>
  </si>
  <si>
    <t>Дата открытия</t>
  </si>
  <si>
    <t>Оборот 01</t>
  </si>
  <si>
    <t>Оборот 1-16.02</t>
  </si>
  <si>
    <t>Сеть Эпилье на 16.0219</t>
  </si>
  <si>
    <t>Переговоры по франшизе</t>
  </si>
  <si>
    <t>Кумертау</t>
  </si>
  <si>
    <t>Крым</t>
  </si>
  <si>
    <t>Решили только аппарат продать</t>
  </si>
  <si>
    <t>НН</t>
  </si>
  <si>
    <t>Предложила поставить только аппаарат</t>
  </si>
  <si>
    <t>СП</t>
  </si>
  <si>
    <t>Должна приехать 24.02. на финальные переговоры</t>
  </si>
  <si>
    <t>Москва</t>
  </si>
  <si>
    <t>Пока не понятно, ведем переговоры</t>
  </si>
  <si>
    <t>2 недели вели переговоры, я отказала</t>
  </si>
  <si>
    <t>Астана</t>
  </si>
  <si>
    <t>Помогла искать инвестиции, нашли на другой проект</t>
  </si>
  <si>
    <t>Искала инвестиции, переговорила с Олей--отказалась</t>
  </si>
  <si>
    <t xml:space="preserve">Москва </t>
  </si>
  <si>
    <t>Сургут</t>
  </si>
  <si>
    <t>Финальные переговоры 24.02.</t>
  </si>
  <si>
    <t>Челябинск</t>
  </si>
  <si>
    <t>Пока просто присматриваются</t>
  </si>
  <si>
    <t>Казань</t>
  </si>
  <si>
    <t>2 марта финал переговоров</t>
  </si>
  <si>
    <t>Хочет муж, жена думает</t>
  </si>
  <si>
    <t>Срок</t>
  </si>
  <si>
    <t>Тема</t>
  </si>
  <si>
    <t>1 неделя</t>
  </si>
  <si>
    <t>Подбор Песонала</t>
  </si>
  <si>
    <t>Киселев М.</t>
  </si>
  <si>
    <t>2 неделя</t>
  </si>
  <si>
    <t>Продажи</t>
  </si>
  <si>
    <t>Бердникова Л.</t>
  </si>
  <si>
    <t>3 неделя</t>
  </si>
  <si>
    <t>Финансы</t>
  </si>
  <si>
    <t>Луна/Света</t>
  </si>
  <si>
    <t>4 неделя</t>
  </si>
  <si>
    <t>Савинова Д.</t>
  </si>
  <si>
    <t>Ответственный</t>
  </si>
  <si>
    <t>Оказание услуг по ЛЭ</t>
  </si>
  <si>
    <t>Оказание услуг по Шугарингу</t>
  </si>
  <si>
    <t>Доходы с оказания услуг по ЛЭ</t>
  </si>
  <si>
    <t>Доходы с оказания услуг по Шугарингу</t>
  </si>
  <si>
    <t>Врачи-косметологи получают от 20% до 30% от стоимости услуги, Администраторы --по 5% от оборота студии</t>
  </si>
  <si>
    <t>Оказание услуг по Микротокам, Чистке, ФоноФарезу</t>
  </si>
  <si>
    <t>Оклады сотрдникам</t>
  </si>
  <si>
    <t>800 руб/смена: 2 косметолога и 2 админстратора</t>
  </si>
  <si>
    <t>Продвижение в Вк от нашего специалиста</t>
  </si>
  <si>
    <t>Банковское обслуживание, экваринг</t>
  </si>
  <si>
    <t>Абоненская оплата в Амо-СРМ</t>
  </si>
  <si>
    <t>Зависит от количества пользователей</t>
  </si>
  <si>
    <t>Выручка (услуги,доп продажи)</t>
  </si>
  <si>
    <t>Комбайн (Микротоки+Чистка+Фонофорез)</t>
  </si>
  <si>
    <t>Зависит от количества операций по карте</t>
  </si>
  <si>
    <t>Зависит от выбранной системы налогооблажения</t>
  </si>
  <si>
    <t>Кофе Машина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</si>
</sst>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₽&quot;"/>
  </numFmts>
  <fonts count="4" x14ac:knownFonts="1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0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0" xfId="0" applyFill="1" applyBorder="1" applyAlignment="1">
      <alignment vertical="center" wrapText="1"/>
    </xf>
    <xf numFmtId="0" fontId="0" fillId="0" borderId="0" xfId="0" applyBorder="1"/>
    <xf numFmtId="164" fontId="0" fillId="0" borderId="1" xfId="0" applyNumberFormat="1" applyBorder="1"/>
    <xf numFmtId="3" fontId="0" fillId="0" borderId="0" xfId="0" applyNumberFormat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4" fontId="0" fillId="2" borderId="3" xfId="0" applyNumberFormat="1" applyFill="1" applyBorder="1" applyAlignment="1">
      <alignment horizontal="center" vertical="center" wrapText="1"/>
    </xf>
    <xf numFmtId="164" fontId="0" fillId="2" borderId="4" xfId="0" applyNumberFormat="1" applyFill="1" applyBorder="1" applyAlignment="1">
      <alignment horizontal="center" vertical="center" wrapText="1"/>
    </xf>
    <xf numFmtId="164" fontId="0" fillId="2" borderId="7" xfId="0" applyNumberFormat="1" applyFill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164" fontId="0" fillId="2" borderId="6" xfId="0" applyNumberFormat="1" applyFill="1" applyBorder="1" applyAlignment="1">
      <alignment horizontal="center" vertical="center" wrapText="1"/>
    </xf>
    <xf numFmtId="164" fontId="0" fillId="2" borderId="9" xfId="0" applyNumberForma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9" fontId="0" fillId="0" borderId="3" xfId="0" applyNumberFormat="1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9" fontId="0" fillId="0" borderId="7" xfId="0" applyNumberFormat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9" fontId="0" fillId="0" borderId="9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4" borderId="10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01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4"/>
  <sheetViews>
    <sheetView workbookViewId="0">
      <selection activeCell="A78" sqref="A78:E79"/>
    </sheetView>
  </sheetViews>
  <sheetFormatPr defaultColWidth="11" defaultRowHeight="15.75" x14ac:dyDescent="0.25"/>
  <cols>
    <col min="9" max="9" width="18.5" customWidth="1"/>
    <col min="16" max="16" width="27.625" customWidth="1"/>
  </cols>
  <sheetData>
    <row r="1" spans="1:15" x14ac:dyDescent="0.25">
      <c r="A1" s="17" t="s">
        <v>133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5" spans="1:15" x14ac:dyDescent="0.25">
      <c r="A5" s="15" t="s">
        <v>134</v>
      </c>
      <c r="B5" s="15"/>
      <c r="C5" s="15"/>
      <c r="D5" s="15"/>
      <c r="E5" s="15"/>
      <c r="F5" s="15"/>
      <c r="G5" s="15"/>
      <c r="H5" s="15"/>
    </row>
    <row r="6" spans="1:15" x14ac:dyDescent="0.25">
      <c r="A6" s="15"/>
      <c r="B6" s="15"/>
      <c r="C6" s="15"/>
      <c r="D6" s="15"/>
      <c r="E6" s="15"/>
      <c r="F6" s="15"/>
      <c r="G6" s="15"/>
      <c r="H6" s="15"/>
      <c r="J6" s="19" t="s">
        <v>107</v>
      </c>
      <c r="K6" s="19"/>
      <c r="L6" s="19"/>
      <c r="M6" s="19"/>
    </row>
    <row r="7" spans="1:15" x14ac:dyDescent="0.25">
      <c r="A7" s="15"/>
      <c r="B7" s="15"/>
      <c r="C7" s="15"/>
      <c r="D7" s="15"/>
      <c r="E7" s="15"/>
      <c r="F7" s="15"/>
      <c r="G7" s="15"/>
      <c r="H7" s="15"/>
      <c r="J7" s="19"/>
      <c r="K7" s="19"/>
      <c r="L7" s="19"/>
      <c r="M7" s="19"/>
    </row>
    <row r="8" spans="1:15" x14ac:dyDescent="0.25">
      <c r="A8" s="15" t="s">
        <v>0</v>
      </c>
      <c r="B8" s="15"/>
      <c r="C8" s="15"/>
      <c r="D8" s="15"/>
      <c r="E8" s="15"/>
      <c r="F8" s="15" t="s">
        <v>1</v>
      </c>
      <c r="G8" s="15"/>
      <c r="H8" s="15"/>
    </row>
    <row r="9" spans="1:15" x14ac:dyDescent="0.25">
      <c r="A9" s="15"/>
      <c r="B9" s="15"/>
      <c r="C9" s="15"/>
      <c r="D9" s="15"/>
      <c r="E9" s="15"/>
      <c r="F9" s="15"/>
      <c r="G9" s="15"/>
      <c r="H9" s="15"/>
    </row>
    <row r="10" spans="1:15" x14ac:dyDescent="0.25">
      <c r="A10" s="15" t="s">
        <v>2</v>
      </c>
      <c r="B10" s="15"/>
      <c r="C10" s="15"/>
      <c r="D10" s="15"/>
      <c r="E10" s="15"/>
      <c r="F10" s="16">
        <v>300000</v>
      </c>
      <c r="G10" s="16"/>
      <c r="H10" s="16"/>
      <c r="I10" s="15" t="s">
        <v>154</v>
      </c>
      <c r="J10" s="15"/>
      <c r="K10" s="15"/>
      <c r="L10" s="15"/>
      <c r="M10" s="15"/>
      <c r="N10" s="15"/>
      <c r="O10" s="15"/>
    </row>
    <row r="11" spans="1:15" ht="146.1" customHeight="1" x14ac:dyDescent="0.25">
      <c r="A11" s="15"/>
      <c r="B11" s="15"/>
      <c r="C11" s="15"/>
      <c r="D11" s="15"/>
      <c r="E11" s="15"/>
      <c r="F11" s="16"/>
      <c r="G11" s="16"/>
      <c r="H11" s="16"/>
      <c r="I11" s="15"/>
      <c r="J11" s="15"/>
      <c r="K11" s="15"/>
      <c r="L11" s="15"/>
      <c r="M11" s="15"/>
      <c r="N11" s="15"/>
      <c r="O11" s="15"/>
    </row>
    <row r="12" spans="1:15" x14ac:dyDescent="0.25">
      <c r="A12" s="15" t="s">
        <v>3</v>
      </c>
      <c r="B12" s="15"/>
      <c r="C12" s="15"/>
      <c r="D12" s="15"/>
      <c r="E12" s="15"/>
      <c r="F12" s="16">
        <v>800</v>
      </c>
      <c r="G12" s="16"/>
      <c r="H12" s="16"/>
    </row>
    <row r="13" spans="1:15" x14ac:dyDescent="0.25">
      <c r="A13" s="15"/>
      <c r="B13" s="15"/>
      <c r="C13" s="15"/>
      <c r="D13" s="15"/>
      <c r="E13" s="15"/>
      <c r="F13" s="16"/>
      <c r="G13" s="16"/>
      <c r="H13" s="16"/>
    </row>
    <row r="14" spans="1:15" x14ac:dyDescent="0.25">
      <c r="A14" s="18" t="s">
        <v>10</v>
      </c>
      <c r="B14" s="18"/>
      <c r="C14" s="18"/>
      <c r="D14" s="18"/>
      <c r="E14" s="18"/>
      <c r="F14" s="18"/>
      <c r="G14" s="18"/>
      <c r="H14" s="18"/>
    </row>
    <row r="15" spans="1:15" x14ac:dyDescent="0.25">
      <c r="A15" s="18"/>
      <c r="B15" s="18"/>
      <c r="C15" s="18"/>
      <c r="D15" s="18"/>
      <c r="E15" s="18"/>
      <c r="F15" s="18"/>
      <c r="G15" s="18"/>
      <c r="H15" s="18"/>
    </row>
    <row r="16" spans="1:15" x14ac:dyDescent="0.25">
      <c r="A16" s="15" t="s">
        <v>4</v>
      </c>
      <c r="B16" s="15"/>
      <c r="C16" s="15"/>
      <c r="D16" s="15"/>
      <c r="E16" s="15"/>
      <c r="F16" s="16">
        <v>30000</v>
      </c>
      <c r="G16" s="16"/>
      <c r="H16" s="16"/>
      <c r="I16" s="15" t="s">
        <v>155</v>
      </c>
      <c r="J16" s="15"/>
      <c r="K16" s="15"/>
      <c r="L16" s="15"/>
      <c r="M16" s="15"/>
      <c r="N16" s="15"/>
      <c r="O16" s="15"/>
    </row>
    <row r="17" spans="1:15" x14ac:dyDescent="0.25">
      <c r="A17" s="15"/>
      <c r="B17" s="15"/>
      <c r="C17" s="15"/>
      <c r="D17" s="15"/>
      <c r="E17" s="15"/>
      <c r="F17" s="16"/>
      <c r="G17" s="16"/>
      <c r="H17" s="16"/>
      <c r="I17" s="15"/>
      <c r="J17" s="15"/>
      <c r="K17" s="15"/>
      <c r="L17" s="15"/>
      <c r="M17" s="15"/>
      <c r="N17" s="15"/>
      <c r="O17" s="15"/>
    </row>
    <row r="18" spans="1:15" x14ac:dyDescent="0.25">
      <c r="A18" s="15" t="s">
        <v>5</v>
      </c>
      <c r="B18" s="15"/>
      <c r="C18" s="15"/>
      <c r="D18" s="15"/>
      <c r="E18" s="15"/>
      <c r="F18" s="16">
        <v>30000</v>
      </c>
      <c r="G18" s="16"/>
      <c r="H18" s="16"/>
      <c r="I18" s="15"/>
      <c r="J18" s="15"/>
      <c r="K18" s="15"/>
      <c r="L18" s="15"/>
      <c r="M18" s="15"/>
      <c r="N18" s="15"/>
      <c r="O18" s="15"/>
    </row>
    <row r="19" spans="1:15" x14ac:dyDescent="0.25">
      <c r="A19" s="15"/>
      <c r="B19" s="15"/>
      <c r="C19" s="15"/>
      <c r="D19" s="15"/>
      <c r="E19" s="15"/>
      <c r="F19" s="16"/>
      <c r="G19" s="16"/>
      <c r="H19" s="16"/>
      <c r="I19" s="15"/>
      <c r="J19" s="15"/>
      <c r="K19" s="15"/>
      <c r="L19" s="15"/>
      <c r="M19" s="15"/>
      <c r="N19" s="15"/>
      <c r="O19" s="15"/>
    </row>
    <row r="20" spans="1:15" x14ac:dyDescent="0.25">
      <c r="A20" s="15" t="s">
        <v>6</v>
      </c>
      <c r="B20" s="15"/>
      <c r="C20" s="15"/>
      <c r="D20" s="15"/>
      <c r="E20" s="15"/>
      <c r="F20" s="16">
        <v>100000</v>
      </c>
      <c r="G20" s="16"/>
      <c r="H20" s="16"/>
      <c r="I20" s="15" t="s">
        <v>101</v>
      </c>
      <c r="J20" s="15"/>
      <c r="K20" s="15"/>
      <c r="L20" s="15"/>
      <c r="M20" s="15"/>
      <c r="N20" s="15"/>
      <c r="O20" s="15"/>
    </row>
    <row r="21" spans="1:15" x14ac:dyDescent="0.25">
      <c r="A21" s="15"/>
      <c r="B21" s="15"/>
      <c r="C21" s="15"/>
      <c r="D21" s="15"/>
      <c r="E21" s="15"/>
      <c r="F21" s="16"/>
      <c r="G21" s="16"/>
      <c r="H21" s="16"/>
      <c r="I21" s="15"/>
      <c r="J21" s="15"/>
      <c r="K21" s="15"/>
      <c r="L21" s="15"/>
      <c r="M21" s="15"/>
      <c r="N21" s="15"/>
      <c r="O21" s="15"/>
    </row>
    <row r="22" spans="1:15" x14ac:dyDescent="0.25">
      <c r="A22" s="15" t="s">
        <v>135</v>
      </c>
      <c r="B22" s="15"/>
      <c r="C22" s="15"/>
      <c r="D22" s="15"/>
      <c r="E22" s="15"/>
      <c r="F22" s="16">
        <v>70000</v>
      </c>
      <c r="G22" s="16"/>
      <c r="H22" s="16"/>
      <c r="I22" s="15" t="s">
        <v>66</v>
      </c>
      <c r="J22" s="17"/>
      <c r="K22" s="17"/>
      <c r="L22" s="17"/>
      <c r="M22" s="17"/>
      <c r="N22" s="17"/>
      <c r="O22" s="17"/>
    </row>
    <row r="23" spans="1:15" x14ac:dyDescent="0.25">
      <c r="A23" s="15"/>
      <c r="B23" s="15"/>
      <c r="C23" s="15"/>
      <c r="D23" s="15"/>
      <c r="E23" s="15"/>
      <c r="F23" s="16"/>
      <c r="G23" s="16"/>
      <c r="H23" s="16"/>
      <c r="I23" s="17"/>
      <c r="J23" s="17"/>
      <c r="K23" s="17"/>
      <c r="L23" s="17"/>
      <c r="M23" s="17"/>
      <c r="N23" s="17"/>
      <c r="O23" s="17"/>
    </row>
    <row r="24" spans="1:15" x14ac:dyDescent="0.25">
      <c r="A24" s="15" t="s">
        <v>7</v>
      </c>
      <c r="B24" s="15"/>
      <c r="C24" s="15"/>
      <c r="D24" s="15"/>
      <c r="E24" s="15"/>
      <c r="F24" s="16">
        <v>40000</v>
      </c>
      <c r="G24" s="16"/>
      <c r="H24" s="16"/>
    </row>
    <row r="25" spans="1:15" x14ac:dyDescent="0.25">
      <c r="A25" s="15"/>
      <c r="B25" s="15"/>
      <c r="C25" s="15"/>
      <c r="D25" s="15"/>
      <c r="E25" s="15"/>
      <c r="F25" s="16"/>
      <c r="G25" s="16"/>
      <c r="H25" s="16"/>
    </row>
    <row r="26" spans="1:15" x14ac:dyDescent="0.25">
      <c r="A26" s="15" t="s">
        <v>11</v>
      </c>
      <c r="B26" s="15"/>
      <c r="C26" s="15"/>
      <c r="D26" s="15"/>
      <c r="E26" s="15"/>
      <c r="F26" s="16">
        <v>20000</v>
      </c>
      <c r="G26" s="16"/>
      <c r="H26" s="16"/>
    </row>
    <row r="27" spans="1:15" x14ac:dyDescent="0.25">
      <c r="A27" s="15"/>
      <c r="B27" s="15"/>
      <c r="C27" s="15"/>
      <c r="D27" s="15"/>
      <c r="E27" s="15"/>
      <c r="F27" s="16"/>
      <c r="G27" s="16"/>
      <c r="H27" s="16"/>
    </row>
    <row r="28" spans="1:15" x14ac:dyDescent="0.25">
      <c r="A28" s="15" t="s">
        <v>12</v>
      </c>
      <c r="B28" s="15"/>
      <c r="C28" s="15"/>
      <c r="D28" s="15"/>
      <c r="E28" s="15"/>
      <c r="F28" s="16">
        <v>1500</v>
      </c>
      <c r="G28" s="16"/>
      <c r="H28" s="16"/>
    </row>
    <row r="29" spans="1:15" x14ac:dyDescent="0.25">
      <c r="A29" s="15"/>
      <c r="B29" s="15"/>
      <c r="C29" s="15"/>
      <c r="D29" s="15"/>
      <c r="E29" s="15"/>
      <c r="F29" s="16"/>
      <c r="G29" s="16"/>
      <c r="H29" s="16"/>
      <c r="J29" s="20" t="s">
        <v>108</v>
      </c>
      <c r="K29" s="21"/>
      <c r="L29" s="21"/>
      <c r="M29" s="21"/>
      <c r="N29" s="21"/>
      <c r="O29" s="22"/>
    </row>
    <row r="30" spans="1:15" x14ac:dyDescent="0.25">
      <c r="A30" s="15" t="s">
        <v>13</v>
      </c>
      <c r="B30" s="15"/>
      <c r="C30" s="15"/>
      <c r="D30" s="15"/>
      <c r="E30" s="15"/>
      <c r="F30" s="16">
        <v>2500</v>
      </c>
      <c r="G30" s="16"/>
      <c r="H30" s="16"/>
      <c r="J30" s="33"/>
      <c r="K30" s="34"/>
      <c r="L30" s="34"/>
      <c r="M30" s="34"/>
      <c r="N30" s="34"/>
      <c r="O30" s="35"/>
    </row>
    <row r="31" spans="1:15" x14ac:dyDescent="0.25">
      <c r="A31" s="15"/>
      <c r="B31" s="15"/>
      <c r="C31" s="15"/>
      <c r="D31" s="15"/>
      <c r="E31" s="15"/>
      <c r="F31" s="16"/>
      <c r="G31" s="16"/>
      <c r="H31" s="16"/>
      <c r="J31" s="33"/>
      <c r="K31" s="34"/>
      <c r="L31" s="34"/>
      <c r="M31" s="34"/>
      <c r="N31" s="34"/>
      <c r="O31" s="35"/>
    </row>
    <row r="32" spans="1:15" x14ac:dyDescent="0.25">
      <c r="A32" s="15" t="s">
        <v>14</v>
      </c>
      <c r="B32" s="15"/>
      <c r="C32" s="15"/>
      <c r="D32" s="15"/>
      <c r="E32" s="15"/>
      <c r="F32" s="16">
        <v>21000</v>
      </c>
      <c r="G32" s="16"/>
      <c r="H32" s="16"/>
      <c r="J32" s="33"/>
      <c r="K32" s="34"/>
      <c r="L32" s="34"/>
      <c r="M32" s="34"/>
      <c r="N32" s="34"/>
      <c r="O32" s="35"/>
    </row>
    <row r="33" spans="1:15" x14ac:dyDescent="0.25">
      <c r="A33" s="15"/>
      <c r="B33" s="15"/>
      <c r="C33" s="15"/>
      <c r="D33" s="15"/>
      <c r="E33" s="15"/>
      <c r="F33" s="16"/>
      <c r="G33" s="16"/>
      <c r="H33" s="16"/>
      <c r="J33" s="33"/>
      <c r="K33" s="34"/>
      <c r="L33" s="34"/>
      <c r="M33" s="34"/>
      <c r="N33" s="34"/>
      <c r="O33" s="35"/>
    </row>
    <row r="34" spans="1:15" x14ac:dyDescent="0.25">
      <c r="A34" s="15" t="s">
        <v>15</v>
      </c>
      <c r="B34" s="15"/>
      <c r="C34" s="15"/>
      <c r="D34" s="15"/>
      <c r="E34" s="15"/>
      <c r="F34" s="16">
        <v>5000</v>
      </c>
      <c r="G34" s="16"/>
      <c r="H34" s="16"/>
      <c r="J34" s="33"/>
      <c r="K34" s="34"/>
      <c r="L34" s="34"/>
      <c r="M34" s="34"/>
      <c r="N34" s="34"/>
      <c r="O34" s="35"/>
    </row>
    <row r="35" spans="1:15" x14ac:dyDescent="0.25">
      <c r="A35" s="15"/>
      <c r="B35" s="15"/>
      <c r="C35" s="15"/>
      <c r="D35" s="15"/>
      <c r="E35" s="15"/>
      <c r="F35" s="16"/>
      <c r="G35" s="16"/>
      <c r="H35" s="16"/>
      <c r="J35" s="33"/>
      <c r="K35" s="34"/>
      <c r="L35" s="34"/>
      <c r="M35" s="34"/>
      <c r="N35" s="34"/>
      <c r="O35" s="35"/>
    </row>
    <row r="36" spans="1:15" x14ac:dyDescent="0.25">
      <c r="A36" s="15" t="s">
        <v>16</v>
      </c>
      <c r="B36" s="15"/>
      <c r="C36" s="15"/>
      <c r="D36" s="15"/>
      <c r="E36" s="15"/>
      <c r="F36" s="16">
        <v>2000</v>
      </c>
      <c r="G36" s="16"/>
      <c r="H36" s="16"/>
      <c r="J36" s="33"/>
      <c r="K36" s="34"/>
      <c r="L36" s="34"/>
      <c r="M36" s="34"/>
      <c r="N36" s="34"/>
      <c r="O36" s="35"/>
    </row>
    <row r="37" spans="1:15" x14ac:dyDescent="0.25">
      <c r="A37" s="15"/>
      <c r="B37" s="15"/>
      <c r="C37" s="15"/>
      <c r="D37" s="15"/>
      <c r="E37" s="15"/>
      <c r="F37" s="16"/>
      <c r="G37" s="16"/>
      <c r="H37" s="16"/>
      <c r="J37" s="33"/>
      <c r="K37" s="34"/>
      <c r="L37" s="34"/>
      <c r="M37" s="34"/>
      <c r="N37" s="34"/>
      <c r="O37" s="35"/>
    </row>
    <row r="38" spans="1:15" x14ac:dyDescent="0.25">
      <c r="A38" s="15" t="s">
        <v>17</v>
      </c>
      <c r="B38" s="15"/>
      <c r="C38" s="15"/>
      <c r="D38" s="15"/>
      <c r="E38" s="15"/>
      <c r="F38" s="16">
        <v>100</v>
      </c>
      <c r="G38" s="16"/>
      <c r="H38" s="16"/>
      <c r="J38" s="33"/>
      <c r="K38" s="34"/>
      <c r="L38" s="34"/>
      <c r="M38" s="34"/>
      <c r="N38" s="34"/>
      <c r="O38" s="35"/>
    </row>
    <row r="39" spans="1:15" x14ac:dyDescent="0.25">
      <c r="A39" s="15"/>
      <c r="B39" s="15"/>
      <c r="C39" s="15"/>
      <c r="D39" s="15"/>
      <c r="E39" s="15"/>
      <c r="F39" s="16"/>
      <c r="G39" s="16"/>
      <c r="H39" s="16"/>
      <c r="J39" s="33"/>
      <c r="K39" s="34"/>
      <c r="L39" s="34"/>
      <c r="M39" s="34"/>
      <c r="N39" s="34"/>
      <c r="O39" s="35"/>
    </row>
    <row r="40" spans="1:15" x14ac:dyDescent="0.25">
      <c r="A40" s="15" t="s">
        <v>18</v>
      </c>
      <c r="B40" s="15"/>
      <c r="C40" s="15"/>
      <c r="D40" s="15"/>
      <c r="E40" s="15"/>
      <c r="F40" s="16">
        <v>7000</v>
      </c>
      <c r="G40" s="16"/>
      <c r="H40" s="16"/>
      <c r="J40" s="23"/>
      <c r="K40" s="24"/>
      <c r="L40" s="24"/>
      <c r="M40" s="24"/>
      <c r="N40" s="24"/>
      <c r="O40" s="25"/>
    </row>
    <row r="41" spans="1:15" x14ac:dyDescent="0.25">
      <c r="A41" s="15"/>
      <c r="B41" s="15"/>
      <c r="C41" s="15"/>
      <c r="D41" s="15"/>
      <c r="E41" s="15"/>
      <c r="F41" s="16"/>
      <c r="G41" s="16"/>
      <c r="H41" s="16"/>
    </row>
    <row r="42" spans="1:15" x14ac:dyDescent="0.25">
      <c r="A42" s="15" t="s">
        <v>19</v>
      </c>
      <c r="B42" s="15"/>
      <c r="C42" s="15"/>
      <c r="D42" s="15"/>
      <c r="E42" s="15"/>
      <c r="F42" s="16">
        <v>10000</v>
      </c>
      <c r="G42" s="16"/>
      <c r="H42" s="16"/>
    </row>
    <row r="43" spans="1:15" x14ac:dyDescent="0.25">
      <c r="A43" s="15"/>
      <c r="B43" s="15"/>
      <c r="C43" s="15"/>
      <c r="D43" s="15"/>
      <c r="E43" s="15"/>
      <c r="F43" s="16"/>
      <c r="G43" s="16"/>
      <c r="H43" s="16"/>
    </row>
    <row r="44" spans="1:15" x14ac:dyDescent="0.25">
      <c r="A44" s="15" t="s">
        <v>20</v>
      </c>
      <c r="B44" s="15"/>
      <c r="C44" s="15"/>
      <c r="D44" s="15"/>
      <c r="E44" s="15"/>
      <c r="F44" s="16">
        <v>7000</v>
      </c>
      <c r="G44" s="16"/>
      <c r="H44" s="16"/>
      <c r="J44" s="15" t="s">
        <v>109</v>
      </c>
      <c r="K44" s="15"/>
      <c r="L44" s="15"/>
      <c r="M44" s="15"/>
      <c r="N44" s="15"/>
      <c r="O44" s="15"/>
    </row>
    <row r="45" spans="1:15" x14ac:dyDescent="0.25">
      <c r="A45" s="15"/>
      <c r="B45" s="15"/>
      <c r="C45" s="15"/>
      <c r="D45" s="15"/>
      <c r="E45" s="15"/>
      <c r="F45" s="16"/>
      <c r="G45" s="16"/>
      <c r="H45" s="16"/>
      <c r="J45" s="15"/>
      <c r="K45" s="15"/>
      <c r="L45" s="15"/>
      <c r="M45" s="15"/>
      <c r="N45" s="15"/>
      <c r="O45" s="15"/>
    </row>
    <row r="46" spans="1:15" x14ac:dyDescent="0.25">
      <c r="A46" s="15" t="s">
        <v>21</v>
      </c>
      <c r="B46" s="15"/>
      <c r="C46" s="15"/>
      <c r="D46" s="15"/>
      <c r="E46" s="15"/>
      <c r="F46" s="16">
        <v>1500</v>
      </c>
      <c r="G46" s="16"/>
      <c r="H46" s="16"/>
      <c r="J46" s="15"/>
      <c r="K46" s="15"/>
      <c r="L46" s="15"/>
      <c r="M46" s="15"/>
      <c r="N46" s="15"/>
      <c r="O46" s="15"/>
    </row>
    <row r="47" spans="1:15" x14ac:dyDescent="0.25">
      <c r="A47" s="15"/>
      <c r="B47" s="15"/>
      <c r="C47" s="15"/>
      <c r="D47" s="15"/>
      <c r="E47" s="15"/>
      <c r="F47" s="16"/>
      <c r="G47" s="16"/>
      <c r="H47" s="16"/>
      <c r="J47" s="15"/>
      <c r="K47" s="15"/>
      <c r="L47" s="15"/>
      <c r="M47" s="15"/>
      <c r="N47" s="15"/>
      <c r="O47" s="15"/>
    </row>
    <row r="48" spans="1:15" x14ac:dyDescent="0.25">
      <c r="A48" s="15" t="s">
        <v>22</v>
      </c>
      <c r="B48" s="15"/>
      <c r="C48" s="15"/>
      <c r="D48" s="15"/>
      <c r="E48" s="15"/>
      <c r="F48" s="16">
        <v>2500</v>
      </c>
      <c r="G48" s="16"/>
      <c r="H48" s="16"/>
      <c r="J48" s="15"/>
      <c r="K48" s="15"/>
      <c r="L48" s="15"/>
      <c r="M48" s="15"/>
      <c r="N48" s="15"/>
      <c r="O48" s="15"/>
    </row>
    <row r="49" spans="1:15" x14ac:dyDescent="0.25">
      <c r="A49" s="15"/>
      <c r="B49" s="15"/>
      <c r="C49" s="15"/>
      <c r="D49" s="15"/>
      <c r="E49" s="15"/>
      <c r="F49" s="16"/>
      <c r="G49" s="16"/>
      <c r="H49" s="16"/>
      <c r="J49" s="15"/>
      <c r="K49" s="15"/>
      <c r="L49" s="15"/>
      <c r="M49" s="15"/>
      <c r="N49" s="15"/>
      <c r="O49" s="15"/>
    </row>
    <row r="50" spans="1:15" x14ac:dyDescent="0.25">
      <c r="A50" s="15" t="s">
        <v>23</v>
      </c>
      <c r="B50" s="15"/>
      <c r="C50" s="15"/>
      <c r="D50" s="15"/>
      <c r="E50" s="15"/>
      <c r="F50" s="16">
        <v>12000</v>
      </c>
      <c r="G50" s="16"/>
      <c r="H50" s="16"/>
      <c r="J50" s="15"/>
      <c r="K50" s="15"/>
      <c r="L50" s="15"/>
      <c r="M50" s="15"/>
      <c r="N50" s="15"/>
      <c r="O50" s="15"/>
    </row>
    <row r="51" spans="1:15" x14ac:dyDescent="0.25">
      <c r="A51" s="15"/>
      <c r="B51" s="15"/>
      <c r="C51" s="15"/>
      <c r="D51" s="15"/>
      <c r="E51" s="15"/>
      <c r="F51" s="16"/>
      <c r="G51" s="16"/>
      <c r="H51" s="16"/>
    </row>
    <row r="52" spans="1:15" x14ac:dyDescent="0.25">
      <c r="A52" s="15" t="s">
        <v>62</v>
      </c>
      <c r="B52" s="15"/>
      <c r="C52" s="15"/>
      <c r="D52" s="15"/>
      <c r="E52" s="15"/>
      <c r="F52" s="16">
        <v>500</v>
      </c>
      <c r="G52" s="16"/>
      <c r="H52" s="16"/>
    </row>
    <row r="53" spans="1:15" x14ac:dyDescent="0.25">
      <c r="A53" s="15"/>
      <c r="B53" s="15"/>
      <c r="C53" s="15"/>
      <c r="D53" s="15"/>
      <c r="E53" s="15"/>
      <c r="F53" s="16"/>
      <c r="G53" s="16"/>
      <c r="H53" s="16"/>
    </row>
    <row r="54" spans="1:15" x14ac:dyDescent="0.25">
      <c r="A54" s="15" t="s">
        <v>24</v>
      </c>
      <c r="B54" s="15"/>
      <c r="C54" s="15"/>
      <c r="D54" s="15"/>
      <c r="E54" s="15"/>
      <c r="F54" s="16">
        <v>3000</v>
      </c>
      <c r="G54" s="16"/>
      <c r="H54" s="16"/>
    </row>
    <row r="55" spans="1:15" x14ac:dyDescent="0.25">
      <c r="A55" s="15"/>
      <c r="B55" s="15"/>
      <c r="C55" s="15"/>
      <c r="D55" s="15"/>
      <c r="E55" s="15"/>
      <c r="F55" s="16"/>
      <c r="G55" s="16"/>
      <c r="H55" s="16"/>
    </row>
    <row r="56" spans="1:15" x14ac:dyDescent="0.25">
      <c r="A56" s="15" t="s">
        <v>25</v>
      </c>
      <c r="B56" s="15"/>
      <c r="C56" s="15"/>
      <c r="D56" s="15"/>
      <c r="E56" s="15"/>
      <c r="F56" s="16">
        <v>3000</v>
      </c>
      <c r="G56" s="16"/>
      <c r="H56" s="16"/>
    </row>
    <row r="57" spans="1:15" x14ac:dyDescent="0.25">
      <c r="A57" s="15"/>
      <c r="B57" s="15"/>
      <c r="C57" s="15"/>
      <c r="D57" s="15"/>
      <c r="E57" s="15"/>
      <c r="F57" s="16"/>
      <c r="G57" s="16"/>
      <c r="H57" s="16"/>
    </row>
    <row r="58" spans="1:15" x14ac:dyDescent="0.25">
      <c r="A58" s="15" t="s">
        <v>26</v>
      </c>
      <c r="B58" s="15"/>
      <c r="C58" s="15"/>
      <c r="D58" s="15"/>
      <c r="E58" s="15"/>
      <c r="F58" s="16">
        <v>3000</v>
      </c>
      <c r="G58" s="16"/>
      <c r="H58" s="16"/>
    </row>
    <row r="59" spans="1:15" x14ac:dyDescent="0.25">
      <c r="A59" s="15"/>
      <c r="B59" s="15"/>
      <c r="C59" s="15"/>
      <c r="D59" s="15"/>
      <c r="E59" s="15"/>
      <c r="F59" s="16"/>
      <c r="G59" s="16"/>
      <c r="H59" s="16"/>
    </row>
    <row r="60" spans="1:15" x14ac:dyDescent="0.25">
      <c r="A60" s="15" t="s">
        <v>136</v>
      </c>
      <c r="B60" s="15"/>
      <c r="C60" s="15"/>
      <c r="D60" s="15"/>
      <c r="E60" s="15"/>
      <c r="F60" s="16">
        <v>12500</v>
      </c>
      <c r="G60" s="16"/>
      <c r="H60" s="16"/>
    </row>
    <row r="61" spans="1:15" x14ac:dyDescent="0.25">
      <c r="A61" s="15"/>
      <c r="B61" s="15"/>
      <c r="C61" s="15"/>
      <c r="D61" s="15"/>
      <c r="E61" s="15"/>
      <c r="F61" s="16"/>
      <c r="G61" s="16"/>
      <c r="H61" s="16"/>
    </row>
    <row r="62" spans="1:15" x14ac:dyDescent="0.25">
      <c r="A62" s="15" t="s">
        <v>27</v>
      </c>
      <c r="B62" s="15"/>
      <c r="C62" s="15"/>
      <c r="D62" s="15"/>
      <c r="E62" s="15"/>
      <c r="F62" s="16">
        <v>5000</v>
      </c>
      <c r="G62" s="16"/>
      <c r="H62" s="16"/>
    </row>
    <row r="63" spans="1:15" x14ac:dyDescent="0.25">
      <c r="A63" s="15"/>
      <c r="B63" s="15"/>
      <c r="C63" s="15"/>
      <c r="D63" s="15"/>
      <c r="E63" s="15"/>
      <c r="F63" s="16"/>
      <c r="G63" s="16"/>
      <c r="H63" s="16"/>
    </row>
    <row r="64" spans="1:15" x14ac:dyDescent="0.25">
      <c r="A64" s="15" t="s">
        <v>28</v>
      </c>
      <c r="B64" s="15"/>
      <c r="C64" s="15"/>
      <c r="D64" s="15"/>
      <c r="E64" s="15"/>
      <c r="F64" s="16">
        <v>6000</v>
      </c>
      <c r="G64" s="16"/>
      <c r="H64" s="16"/>
    </row>
    <row r="65" spans="1:8" x14ac:dyDescent="0.25">
      <c r="A65" s="15"/>
      <c r="B65" s="15"/>
      <c r="C65" s="15"/>
      <c r="D65" s="15"/>
      <c r="E65" s="15"/>
      <c r="F65" s="16"/>
      <c r="G65" s="16"/>
      <c r="H65" s="16"/>
    </row>
    <row r="66" spans="1:8" x14ac:dyDescent="0.25">
      <c r="A66" s="15" t="s">
        <v>29</v>
      </c>
      <c r="B66" s="15"/>
      <c r="C66" s="15"/>
      <c r="D66" s="15"/>
      <c r="E66" s="15"/>
      <c r="F66" s="16">
        <v>6000</v>
      </c>
      <c r="G66" s="16"/>
      <c r="H66" s="16"/>
    </row>
    <row r="67" spans="1:8" x14ac:dyDescent="0.25">
      <c r="A67" s="15"/>
      <c r="B67" s="15"/>
      <c r="C67" s="15"/>
      <c r="D67" s="15"/>
      <c r="E67" s="15"/>
      <c r="F67" s="16"/>
      <c r="G67" s="16"/>
      <c r="H67" s="16"/>
    </row>
    <row r="68" spans="1:8" x14ac:dyDescent="0.25">
      <c r="A68" s="15" t="s">
        <v>30</v>
      </c>
      <c r="B68" s="15"/>
      <c r="C68" s="15"/>
      <c r="D68" s="15"/>
      <c r="E68" s="15"/>
      <c r="F68" s="16">
        <v>17000</v>
      </c>
      <c r="G68" s="16"/>
      <c r="H68" s="16"/>
    </row>
    <row r="69" spans="1:8" x14ac:dyDescent="0.25">
      <c r="A69" s="15"/>
      <c r="B69" s="15"/>
      <c r="C69" s="15"/>
      <c r="D69" s="15"/>
      <c r="E69" s="15"/>
      <c r="F69" s="16"/>
      <c r="G69" s="16"/>
      <c r="H69" s="16"/>
    </row>
    <row r="70" spans="1:8" x14ac:dyDescent="0.25">
      <c r="A70" s="15" t="s">
        <v>137</v>
      </c>
      <c r="B70" s="15"/>
      <c r="C70" s="15"/>
      <c r="D70" s="15"/>
      <c r="E70" s="15"/>
      <c r="F70" s="16">
        <v>1000</v>
      </c>
      <c r="G70" s="16"/>
      <c r="H70" s="16"/>
    </row>
    <row r="71" spans="1:8" x14ac:dyDescent="0.25">
      <c r="A71" s="15"/>
      <c r="B71" s="15"/>
      <c r="C71" s="15"/>
      <c r="D71" s="15"/>
      <c r="E71" s="15"/>
      <c r="F71" s="16"/>
      <c r="G71" s="16"/>
      <c r="H71" s="16"/>
    </row>
    <row r="72" spans="1:8" x14ac:dyDescent="0.25">
      <c r="A72" s="15" t="s">
        <v>31</v>
      </c>
      <c r="B72" s="15"/>
      <c r="C72" s="15"/>
      <c r="D72" s="15"/>
      <c r="E72" s="15"/>
      <c r="F72" s="16">
        <v>3000</v>
      </c>
      <c r="G72" s="16"/>
      <c r="H72" s="16"/>
    </row>
    <row r="73" spans="1:8" x14ac:dyDescent="0.25">
      <c r="A73" s="15"/>
      <c r="B73" s="15"/>
      <c r="C73" s="15"/>
      <c r="D73" s="15"/>
      <c r="E73" s="15"/>
      <c r="F73" s="16"/>
      <c r="G73" s="16"/>
      <c r="H73" s="16"/>
    </row>
    <row r="74" spans="1:8" x14ac:dyDescent="0.25">
      <c r="A74" s="15" t="s">
        <v>138</v>
      </c>
      <c r="B74" s="15"/>
      <c r="C74" s="15"/>
      <c r="D74" s="15"/>
      <c r="E74" s="15"/>
      <c r="F74" s="16">
        <v>800</v>
      </c>
      <c r="G74" s="16"/>
      <c r="H74" s="16"/>
    </row>
    <row r="75" spans="1:8" x14ac:dyDescent="0.25">
      <c r="A75" s="15"/>
      <c r="B75" s="15"/>
      <c r="C75" s="15"/>
      <c r="D75" s="15"/>
      <c r="E75" s="15"/>
      <c r="F75" s="16"/>
      <c r="G75" s="16"/>
      <c r="H75" s="16"/>
    </row>
    <row r="76" spans="1:8" x14ac:dyDescent="0.25">
      <c r="A76" s="15" t="s">
        <v>156</v>
      </c>
      <c r="B76" s="15"/>
      <c r="C76" s="15"/>
      <c r="D76" s="15"/>
      <c r="E76" s="15"/>
      <c r="F76" s="16">
        <v>8000</v>
      </c>
      <c r="G76" s="16"/>
      <c r="H76" s="16"/>
    </row>
    <row r="77" spans="1:8" x14ac:dyDescent="0.25">
      <c r="A77" s="15"/>
      <c r="B77" s="15"/>
      <c r="C77" s="15"/>
      <c r="D77" s="15"/>
      <c r="E77" s="15"/>
      <c r="F77" s="16"/>
      <c r="G77" s="16"/>
      <c r="H77" s="16"/>
    </row>
    <row r="78" spans="1:8" x14ac:dyDescent="0.25">
      <c r="A78" s="15" t="s">
        <v>32</v>
      </c>
      <c r="B78" s="15"/>
      <c r="C78" s="15"/>
      <c r="D78" s="15"/>
      <c r="E78" s="15"/>
      <c r="F78" s="16">
        <v>30000</v>
      </c>
      <c r="G78" s="16"/>
      <c r="H78" s="16"/>
    </row>
    <row r="79" spans="1:8" x14ac:dyDescent="0.25">
      <c r="A79" s="15"/>
      <c r="B79" s="15"/>
      <c r="C79" s="15"/>
      <c r="D79" s="15"/>
      <c r="E79" s="15"/>
      <c r="F79" s="16"/>
      <c r="G79" s="16"/>
      <c r="H79" s="16"/>
    </row>
    <row r="80" spans="1:8" x14ac:dyDescent="0.25">
      <c r="A80" s="15" t="s">
        <v>33</v>
      </c>
      <c r="B80" s="15"/>
      <c r="C80" s="15"/>
      <c r="D80" s="15"/>
      <c r="E80" s="15"/>
      <c r="F80" s="16">
        <v>1000</v>
      </c>
      <c r="G80" s="16"/>
      <c r="H80" s="16"/>
    </row>
    <row r="81" spans="1:8" x14ac:dyDescent="0.25">
      <c r="A81" s="15"/>
      <c r="B81" s="15"/>
      <c r="C81" s="15"/>
      <c r="D81" s="15"/>
      <c r="E81" s="15"/>
      <c r="F81" s="16"/>
      <c r="G81" s="16"/>
      <c r="H81" s="16"/>
    </row>
    <row r="82" spans="1:8" x14ac:dyDescent="0.25">
      <c r="A82" s="15" t="s">
        <v>34</v>
      </c>
      <c r="B82" s="15"/>
      <c r="C82" s="15"/>
      <c r="D82" s="15"/>
      <c r="E82" s="15"/>
      <c r="F82" s="16">
        <v>8500</v>
      </c>
      <c r="G82" s="16"/>
      <c r="H82" s="16"/>
    </row>
    <row r="83" spans="1:8" x14ac:dyDescent="0.25">
      <c r="A83" s="15"/>
      <c r="B83" s="15"/>
      <c r="C83" s="15"/>
      <c r="D83" s="15"/>
      <c r="E83" s="15"/>
      <c r="F83" s="16"/>
      <c r="G83" s="16"/>
      <c r="H83" s="16"/>
    </row>
    <row r="84" spans="1:8" x14ac:dyDescent="0.25">
      <c r="A84" s="15" t="s">
        <v>35</v>
      </c>
      <c r="B84" s="15"/>
      <c r="C84" s="15"/>
      <c r="D84" s="15"/>
      <c r="E84" s="15"/>
      <c r="F84" s="16">
        <v>2000</v>
      </c>
      <c r="G84" s="16"/>
      <c r="H84" s="16"/>
    </row>
    <row r="85" spans="1:8" x14ac:dyDescent="0.25">
      <c r="A85" s="15"/>
      <c r="B85" s="15"/>
      <c r="C85" s="15"/>
      <c r="D85" s="15"/>
      <c r="E85" s="15"/>
      <c r="F85" s="16"/>
      <c r="G85" s="16"/>
      <c r="H85" s="16"/>
    </row>
    <row r="86" spans="1:8" x14ac:dyDescent="0.25">
      <c r="A86" s="18" t="s">
        <v>36</v>
      </c>
      <c r="B86" s="18"/>
      <c r="C86" s="18"/>
      <c r="D86" s="18"/>
      <c r="E86" s="18"/>
      <c r="F86" s="18"/>
      <c r="G86" s="18"/>
      <c r="H86" s="18"/>
    </row>
    <row r="87" spans="1:8" x14ac:dyDescent="0.25">
      <c r="A87" s="18"/>
      <c r="B87" s="18"/>
      <c r="C87" s="18"/>
      <c r="D87" s="18"/>
      <c r="E87" s="18"/>
      <c r="F87" s="18"/>
      <c r="G87" s="18"/>
      <c r="H87" s="18"/>
    </row>
    <row r="88" spans="1:8" x14ac:dyDescent="0.25">
      <c r="A88" s="15" t="s">
        <v>157</v>
      </c>
      <c r="B88" s="15"/>
      <c r="C88" s="15"/>
      <c r="D88" s="15"/>
      <c r="E88" s="15"/>
      <c r="F88" s="16">
        <v>490000</v>
      </c>
      <c r="G88" s="16"/>
      <c r="H88" s="16"/>
    </row>
    <row r="89" spans="1:8" x14ac:dyDescent="0.25">
      <c r="A89" s="15"/>
      <c r="B89" s="15"/>
      <c r="C89" s="15"/>
      <c r="D89" s="15"/>
      <c r="E89" s="15"/>
      <c r="F89" s="16"/>
      <c r="G89" s="16"/>
      <c r="H89" s="16"/>
    </row>
    <row r="90" spans="1:8" ht="15" customHeight="1" x14ac:dyDescent="0.25">
      <c r="A90" s="15" t="s">
        <v>139</v>
      </c>
      <c r="B90" s="15"/>
      <c r="C90" s="15"/>
      <c r="D90" s="15"/>
      <c r="E90" s="15"/>
      <c r="F90" s="16">
        <v>850</v>
      </c>
      <c r="G90" s="16"/>
      <c r="H90" s="16"/>
    </row>
    <row r="91" spans="1:8" x14ac:dyDescent="0.25">
      <c r="A91" s="15"/>
      <c r="B91" s="15"/>
      <c r="C91" s="15"/>
      <c r="D91" s="15"/>
      <c r="E91" s="15"/>
      <c r="F91" s="16"/>
      <c r="G91" s="16"/>
      <c r="H91" s="16"/>
    </row>
    <row r="92" spans="1:8" ht="15" customHeight="1" x14ac:dyDescent="0.25">
      <c r="A92" s="15" t="s">
        <v>140</v>
      </c>
      <c r="B92" s="15"/>
      <c r="C92" s="15"/>
      <c r="D92" s="15"/>
      <c r="E92" s="15"/>
      <c r="F92" s="16">
        <v>65</v>
      </c>
      <c r="G92" s="16"/>
      <c r="H92" s="16"/>
    </row>
    <row r="93" spans="1:8" x14ac:dyDescent="0.25">
      <c r="A93" s="15"/>
      <c r="B93" s="15"/>
      <c r="C93" s="15"/>
      <c r="D93" s="15"/>
      <c r="E93" s="15"/>
      <c r="F93" s="16"/>
      <c r="G93" s="16"/>
      <c r="H93" s="16"/>
    </row>
    <row r="94" spans="1:8" x14ac:dyDescent="0.25">
      <c r="A94" s="15" t="s">
        <v>221</v>
      </c>
      <c r="B94" s="15"/>
      <c r="C94" s="15"/>
      <c r="D94" s="15"/>
      <c r="E94" s="15"/>
      <c r="F94" s="16">
        <v>45000</v>
      </c>
      <c r="G94" s="16"/>
      <c r="H94" s="16"/>
    </row>
    <row r="95" spans="1:8" x14ac:dyDescent="0.25">
      <c r="A95" s="15"/>
      <c r="B95" s="15"/>
      <c r="C95" s="15"/>
      <c r="D95" s="15"/>
      <c r="E95" s="15"/>
      <c r="F95" s="16"/>
      <c r="G95" s="16"/>
      <c r="H95" s="16"/>
    </row>
    <row r="96" spans="1:8" ht="15" customHeight="1" x14ac:dyDescent="0.25">
      <c r="A96" s="15" t="s">
        <v>141</v>
      </c>
      <c r="B96" s="15"/>
      <c r="C96" s="15"/>
      <c r="D96" s="15"/>
      <c r="E96" s="15"/>
      <c r="F96" s="16">
        <v>500</v>
      </c>
      <c r="G96" s="16"/>
      <c r="H96" s="16"/>
    </row>
    <row r="97" spans="1:8" x14ac:dyDescent="0.25">
      <c r="A97" s="15"/>
      <c r="B97" s="15"/>
      <c r="C97" s="15"/>
      <c r="D97" s="15"/>
      <c r="E97" s="15"/>
      <c r="F97" s="16"/>
      <c r="G97" s="16"/>
      <c r="H97" s="16"/>
    </row>
    <row r="98" spans="1:8" x14ac:dyDescent="0.25">
      <c r="A98" s="15" t="s">
        <v>37</v>
      </c>
      <c r="B98" s="15"/>
      <c r="C98" s="15"/>
      <c r="D98" s="15"/>
      <c r="E98" s="15"/>
      <c r="F98" s="16">
        <v>2000</v>
      </c>
      <c r="G98" s="16"/>
      <c r="H98" s="16"/>
    </row>
    <row r="99" spans="1:8" x14ac:dyDescent="0.25">
      <c r="A99" s="15"/>
      <c r="B99" s="15"/>
      <c r="C99" s="15"/>
      <c r="D99" s="15"/>
      <c r="E99" s="15"/>
      <c r="F99" s="16"/>
      <c r="G99" s="16"/>
      <c r="H99" s="16"/>
    </row>
    <row r="100" spans="1:8" x14ac:dyDescent="0.25">
      <c r="A100" s="15" t="s">
        <v>38</v>
      </c>
      <c r="B100" s="15"/>
      <c r="C100" s="15"/>
      <c r="D100" s="15"/>
      <c r="E100" s="15"/>
      <c r="F100" s="16">
        <v>2000</v>
      </c>
      <c r="G100" s="16"/>
      <c r="H100" s="16"/>
    </row>
    <row r="101" spans="1:8" x14ac:dyDescent="0.25">
      <c r="A101" s="15"/>
      <c r="B101" s="15"/>
      <c r="C101" s="15"/>
      <c r="D101" s="15"/>
      <c r="E101" s="15"/>
      <c r="F101" s="16"/>
      <c r="G101" s="16"/>
      <c r="H101" s="16"/>
    </row>
    <row r="102" spans="1:8" x14ac:dyDescent="0.25">
      <c r="A102" s="15" t="s">
        <v>39</v>
      </c>
      <c r="B102" s="15"/>
      <c r="C102" s="15"/>
      <c r="D102" s="15"/>
      <c r="E102" s="15"/>
      <c r="F102" s="16">
        <v>5000</v>
      </c>
      <c r="G102" s="16"/>
      <c r="H102" s="16"/>
    </row>
    <row r="103" spans="1:8" x14ac:dyDescent="0.25">
      <c r="A103" s="15"/>
      <c r="B103" s="15"/>
      <c r="C103" s="15"/>
      <c r="D103" s="15"/>
      <c r="E103" s="15"/>
      <c r="F103" s="16"/>
      <c r="G103" s="16"/>
      <c r="H103" s="16"/>
    </row>
    <row r="104" spans="1:8" x14ac:dyDescent="0.25">
      <c r="A104" s="15" t="s">
        <v>40</v>
      </c>
      <c r="B104" s="15"/>
      <c r="C104" s="15"/>
      <c r="D104" s="15"/>
      <c r="E104" s="15"/>
      <c r="F104" s="16">
        <v>6000</v>
      </c>
      <c r="G104" s="16"/>
      <c r="H104" s="16"/>
    </row>
    <row r="105" spans="1:8" x14ac:dyDescent="0.25">
      <c r="A105" s="15"/>
      <c r="B105" s="15"/>
      <c r="C105" s="15"/>
      <c r="D105" s="15"/>
      <c r="E105" s="15"/>
      <c r="F105" s="16"/>
      <c r="G105" s="16"/>
      <c r="H105" s="16"/>
    </row>
    <row r="106" spans="1:8" x14ac:dyDescent="0.25">
      <c r="A106" s="15" t="s">
        <v>146</v>
      </c>
      <c r="B106" s="15"/>
      <c r="C106" s="15"/>
      <c r="D106" s="15"/>
      <c r="E106" s="15"/>
      <c r="F106" s="16">
        <v>4000</v>
      </c>
      <c r="G106" s="16"/>
      <c r="H106" s="16"/>
    </row>
    <row r="107" spans="1:8" x14ac:dyDescent="0.25">
      <c r="A107" s="15"/>
      <c r="B107" s="15"/>
      <c r="C107" s="15"/>
      <c r="D107" s="15"/>
      <c r="E107" s="15"/>
      <c r="F107" s="16"/>
      <c r="G107" s="16"/>
      <c r="H107" s="16"/>
    </row>
    <row r="108" spans="1:8" x14ac:dyDescent="0.25">
      <c r="A108" s="15" t="s">
        <v>41</v>
      </c>
      <c r="B108" s="15"/>
      <c r="C108" s="15"/>
      <c r="D108" s="15"/>
      <c r="E108" s="15"/>
      <c r="F108" s="16">
        <v>4000</v>
      </c>
      <c r="G108" s="16"/>
      <c r="H108" s="16"/>
    </row>
    <row r="109" spans="1:8" x14ac:dyDescent="0.25">
      <c r="A109" s="15"/>
      <c r="B109" s="15"/>
      <c r="C109" s="15"/>
      <c r="D109" s="15"/>
      <c r="E109" s="15"/>
      <c r="F109" s="16"/>
      <c r="G109" s="16"/>
      <c r="H109" s="16"/>
    </row>
    <row r="110" spans="1:8" x14ac:dyDescent="0.25">
      <c r="A110" s="18" t="s">
        <v>43</v>
      </c>
      <c r="B110" s="18"/>
      <c r="C110" s="18"/>
      <c r="D110" s="18"/>
      <c r="E110" s="18"/>
      <c r="F110" s="18"/>
      <c r="G110" s="18"/>
      <c r="H110" s="18"/>
    </row>
    <row r="111" spans="1:8" x14ac:dyDescent="0.25">
      <c r="A111" s="18"/>
      <c r="B111" s="18"/>
      <c r="C111" s="18"/>
      <c r="D111" s="18"/>
      <c r="E111" s="18"/>
      <c r="F111" s="18"/>
      <c r="G111" s="18"/>
      <c r="H111" s="18"/>
    </row>
    <row r="112" spans="1:8" x14ac:dyDescent="0.25">
      <c r="A112" s="15" t="s">
        <v>142</v>
      </c>
      <c r="B112" s="15"/>
      <c r="C112" s="15"/>
      <c r="D112" s="15"/>
      <c r="E112" s="15"/>
      <c r="F112" s="16">
        <v>20000</v>
      </c>
      <c r="G112" s="16"/>
      <c r="H112" s="16"/>
    </row>
    <row r="113" spans="1:8" x14ac:dyDescent="0.25">
      <c r="A113" s="15"/>
      <c r="B113" s="15"/>
      <c r="C113" s="15"/>
      <c r="D113" s="15"/>
      <c r="E113" s="15"/>
      <c r="F113" s="16"/>
      <c r="G113" s="16"/>
      <c r="H113" s="16"/>
    </row>
    <row r="114" spans="1:8" x14ac:dyDescent="0.25">
      <c r="A114" s="15" t="s">
        <v>143</v>
      </c>
      <c r="B114" s="15"/>
      <c r="C114" s="15"/>
      <c r="D114" s="15"/>
      <c r="E114" s="15"/>
      <c r="F114" s="16">
        <v>12000</v>
      </c>
      <c r="G114" s="16"/>
      <c r="H114" s="16"/>
    </row>
    <row r="115" spans="1:8" x14ac:dyDescent="0.25">
      <c r="A115" s="15"/>
      <c r="B115" s="15"/>
      <c r="C115" s="15"/>
      <c r="D115" s="15"/>
      <c r="E115" s="15"/>
      <c r="F115" s="16"/>
      <c r="G115" s="16"/>
      <c r="H115" s="16"/>
    </row>
    <row r="116" spans="1:8" x14ac:dyDescent="0.25">
      <c r="A116" s="15" t="s">
        <v>42</v>
      </c>
      <c r="B116" s="15"/>
      <c r="C116" s="15"/>
      <c r="D116" s="15"/>
      <c r="E116" s="15"/>
      <c r="F116" s="16">
        <v>5000</v>
      </c>
      <c r="G116" s="16"/>
      <c r="H116" s="16"/>
    </row>
    <row r="117" spans="1:8" x14ac:dyDescent="0.25">
      <c r="A117" s="15"/>
      <c r="B117" s="15"/>
      <c r="C117" s="15"/>
      <c r="D117" s="15"/>
      <c r="E117" s="15"/>
      <c r="F117" s="16"/>
      <c r="G117" s="16"/>
      <c r="H117" s="16"/>
    </row>
    <row r="118" spans="1:8" x14ac:dyDescent="0.25">
      <c r="A118" s="15" t="s">
        <v>44</v>
      </c>
      <c r="B118" s="15"/>
      <c r="C118" s="15"/>
      <c r="D118" s="15"/>
      <c r="E118" s="15"/>
      <c r="F118" s="16">
        <v>10000</v>
      </c>
      <c r="G118" s="16"/>
      <c r="H118" s="16"/>
    </row>
    <row r="119" spans="1:8" x14ac:dyDescent="0.25">
      <c r="A119" s="15"/>
      <c r="B119" s="15"/>
      <c r="C119" s="15"/>
      <c r="D119" s="15"/>
      <c r="E119" s="15"/>
      <c r="F119" s="16"/>
      <c r="G119" s="16"/>
      <c r="H119" s="16"/>
    </row>
    <row r="120" spans="1:8" x14ac:dyDescent="0.25">
      <c r="A120" s="15" t="s">
        <v>45</v>
      </c>
      <c r="B120" s="15"/>
      <c r="C120" s="15"/>
      <c r="D120" s="15"/>
      <c r="E120" s="15"/>
      <c r="F120" s="16">
        <v>1000</v>
      </c>
      <c r="G120" s="16"/>
      <c r="H120" s="16"/>
    </row>
    <row r="121" spans="1:8" x14ac:dyDescent="0.25">
      <c r="A121" s="15"/>
      <c r="B121" s="15"/>
      <c r="C121" s="15"/>
      <c r="D121" s="15"/>
      <c r="E121" s="15"/>
      <c r="F121" s="16"/>
      <c r="G121" s="16"/>
      <c r="H121" s="16"/>
    </row>
    <row r="122" spans="1:8" x14ac:dyDescent="0.25">
      <c r="A122" s="15" t="s">
        <v>46</v>
      </c>
      <c r="B122" s="15"/>
      <c r="C122" s="15"/>
      <c r="D122" s="15"/>
      <c r="E122" s="15"/>
      <c r="F122" s="16">
        <v>1500</v>
      </c>
      <c r="G122" s="16"/>
      <c r="H122" s="16"/>
    </row>
    <row r="123" spans="1:8" x14ac:dyDescent="0.25">
      <c r="A123" s="15"/>
      <c r="B123" s="15"/>
      <c r="C123" s="15"/>
      <c r="D123" s="15"/>
      <c r="E123" s="15"/>
      <c r="F123" s="16"/>
      <c r="G123" s="16"/>
      <c r="H123" s="16"/>
    </row>
    <row r="124" spans="1:8" x14ac:dyDescent="0.25">
      <c r="A124" s="18" t="s">
        <v>47</v>
      </c>
      <c r="B124" s="18"/>
      <c r="C124" s="18"/>
      <c r="D124" s="18"/>
      <c r="E124" s="18"/>
      <c r="F124" s="18"/>
      <c r="G124" s="18"/>
      <c r="H124" s="18"/>
    </row>
    <row r="125" spans="1:8" x14ac:dyDescent="0.25">
      <c r="A125" s="18"/>
      <c r="B125" s="18"/>
      <c r="C125" s="18"/>
      <c r="D125" s="18"/>
      <c r="E125" s="18"/>
      <c r="F125" s="18"/>
      <c r="G125" s="18"/>
      <c r="H125" s="18"/>
    </row>
    <row r="126" spans="1:8" x14ac:dyDescent="0.25">
      <c r="A126" s="15" t="s">
        <v>144</v>
      </c>
      <c r="B126" s="15"/>
      <c r="C126" s="15"/>
      <c r="D126" s="15"/>
      <c r="E126" s="15"/>
      <c r="F126" s="16">
        <v>2600</v>
      </c>
      <c r="G126" s="16"/>
      <c r="H126" s="16"/>
    </row>
    <row r="127" spans="1:8" x14ac:dyDescent="0.25">
      <c r="A127" s="15"/>
      <c r="B127" s="15"/>
      <c r="C127" s="15"/>
      <c r="D127" s="15"/>
      <c r="E127" s="15"/>
      <c r="F127" s="16"/>
      <c r="G127" s="16"/>
      <c r="H127" s="16"/>
    </row>
    <row r="128" spans="1:8" x14ac:dyDescent="0.25">
      <c r="A128" s="15" t="s">
        <v>8</v>
      </c>
      <c r="B128" s="15"/>
      <c r="C128" s="15"/>
      <c r="D128" s="15"/>
      <c r="E128" s="15"/>
      <c r="F128" s="16">
        <v>10000</v>
      </c>
      <c r="G128" s="16"/>
      <c r="H128" s="16"/>
    </row>
    <row r="129" spans="1:8" x14ac:dyDescent="0.25">
      <c r="A129" s="15"/>
      <c r="B129" s="15"/>
      <c r="C129" s="15"/>
      <c r="D129" s="15"/>
      <c r="E129" s="15"/>
      <c r="F129" s="16"/>
      <c r="G129" s="16"/>
      <c r="H129" s="16"/>
    </row>
    <row r="130" spans="1:8" x14ac:dyDescent="0.25">
      <c r="A130" s="15" t="s">
        <v>147</v>
      </c>
      <c r="B130" s="15"/>
      <c r="C130" s="15"/>
      <c r="D130" s="15"/>
      <c r="E130" s="15"/>
      <c r="F130" s="16">
        <f>2700*5</f>
        <v>13500</v>
      </c>
      <c r="G130" s="16"/>
      <c r="H130" s="16"/>
    </row>
    <row r="131" spans="1:8" x14ac:dyDescent="0.25">
      <c r="A131" s="15"/>
      <c r="B131" s="15"/>
      <c r="C131" s="15"/>
      <c r="D131" s="15"/>
      <c r="E131" s="15"/>
      <c r="F131" s="16"/>
      <c r="G131" s="16"/>
      <c r="H131" s="16"/>
    </row>
    <row r="132" spans="1:8" x14ac:dyDescent="0.25">
      <c r="A132" s="15" t="s">
        <v>9</v>
      </c>
      <c r="B132" s="15"/>
      <c r="C132" s="15"/>
      <c r="D132" s="15"/>
      <c r="E132" s="15"/>
      <c r="F132" s="16">
        <v>15000</v>
      </c>
      <c r="G132" s="16"/>
      <c r="H132" s="16"/>
    </row>
    <row r="133" spans="1:8" x14ac:dyDescent="0.25">
      <c r="A133" s="15"/>
      <c r="B133" s="15"/>
      <c r="C133" s="15"/>
      <c r="D133" s="15"/>
      <c r="E133" s="15"/>
      <c r="F133" s="16"/>
      <c r="G133" s="16"/>
      <c r="H133" s="16"/>
    </row>
    <row r="134" spans="1:8" x14ac:dyDescent="0.25">
      <c r="A134" s="15" t="s">
        <v>48</v>
      </c>
      <c r="B134" s="15"/>
      <c r="C134" s="15"/>
      <c r="D134" s="15"/>
      <c r="E134" s="15"/>
      <c r="F134" s="16">
        <v>15000</v>
      </c>
      <c r="G134" s="16"/>
      <c r="H134" s="16"/>
    </row>
    <row r="135" spans="1:8" x14ac:dyDescent="0.25">
      <c r="A135" s="15"/>
      <c r="B135" s="15"/>
      <c r="C135" s="15"/>
      <c r="D135" s="15"/>
      <c r="E135" s="15"/>
      <c r="F135" s="16"/>
      <c r="G135" s="16"/>
      <c r="H135" s="16"/>
    </row>
    <row r="136" spans="1:8" x14ac:dyDescent="0.25">
      <c r="A136" s="15" t="s">
        <v>60</v>
      </c>
      <c r="B136" s="15"/>
      <c r="C136" s="15"/>
      <c r="D136" s="15"/>
      <c r="E136" s="15"/>
      <c r="F136" s="16">
        <v>4500</v>
      </c>
      <c r="G136" s="16"/>
      <c r="H136" s="16"/>
    </row>
    <row r="137" spans="1:8" x14ac:dyDescent="0.25">
      <c r="A137" s="15"/>
      <c r="B137" s="15"/>
      <c r="C137" s="15"/>
      <c r="D137" s="15"/>
      <c r="E137" s="15"/>
      <c r="F137" s="16"/>
      <c r="G137" s="16"/>
      <c r="H137" s="16"/>
    </row>
    <row r="138" spans="1:8" x14ac:dyDescent="0.25">
      <c r="A138" s="20" t="s">
        <v>224</v>
      </c>
      <c r="B138" s="21"/>
      <c r="C138" s="21"/>
      <c r="D138" s="21"/>
      <c r="E138" s="22"/>
      <c r="F138" s="26">
        <v>19000</v>
      </c>
      <c r="G138" s="27"/>
      <c r="H138" s="28"/>
    </row>
    <row r="139" spans="1:8" x14ac:dyDescent="0.25">
      <c r="A139" s="23"/>
      <c r="B139" s="24"/>
      <c r="C139" s="24"/>
      <c r="D139" s="24"/>
      <c r="E139" s="25"/>
      <c r="F139" s="29"/>
      <c r="G139" s="30"/>
      <c r="H139" s="31"/>
    </row>
    <row r="140" spans="1:8" x14ac:dyDescent="0.25">
      <c r="A140" s="15" t="s">
        <v>61</v>
      </c>
      <c r="B140" s="15"/>
      <c r="C140" s="15"/>
      <c r="D140" s="15"/>
      <c r="E140" s="15"/>
      <c r="F140" s="16">
        <v>1000</v>
      </c>
      <c r="G140" s="16"/>
      <c r="H140" s="16"/>
    </row>
    <row r="141" spans="1:8" x14ac:dyDescent="0.25">
      <c r="A141" s="15"/>
      <c r="B141" s="15"/>
      <c r="C141" s="15"/>
      <c r="D141" s="15"/>
      <c r="E141" s="15"/>
      <c r="F141" s="16"/>
      <c r="G141" s="16"/>
      <c r="H141" s="16"/>
    </row>
    <row r="142" spans="1:8" x14ac:dyDescent="0.25">
      <c r="A142" s="15" t="s">
        <v>63</v>
      </c>
      <c r="B142" s="15"/>
      <c r="C142" s="15"/>
      <c r="D142" s="15"/>
      <c r="E142" s="15"/>
      <c r="F142" s="16">
        <v>15000</v>
      </c>
      <c r="G142" s="16"/>
      <c r="H142" s="16"/>
    </row>
    <row r="143" spans="1:8" x14ac:dyDescent="0.25">
      <c r="A143" s="15"/>
      <c r="B143" s="15"/>
      <c r="C143" s="15"/>
      <c r="D143" s="15"/>
      <c r="E143" s="15"/>
      <c r="F143" s="16"/>
      <c r="G143" s="16"/>
      <c r="H143" s="16"/>
    </row>
    <row r="144" spans="1:8" x14ac:dyDescent="0.25">
      <c r="A144" s="18" t="s">
        <v>49</v>
      </c>
      <c r="B144" s="18"/>
      <c r="C144" s="18"/>
      <c r="D144" s="18"/>
      <c r="E144" s="18"/>
      <c r="F144" s="18"/>
      <c r="G144" s="18"/>
      <c r="H144" s="18"/>
    </row>
    <row r="145" spans="1:8" x14ac:dyDescent="0.25">
      <c r="A145" s="18"/>
      <c r="B145" s="18"/>
      <c r="C145" s="18"/>
      <c r="D145" s="18"/>
      <c r="E145" s="18"/>
      <c r="F145" s="18"/>
      <c r="G145" s="18"/>
      <c r="H145" s="18"/>
    </row>
    <row r="146" spans="1:8" x14ac:dyDescent="0.25">
      <c r="A146" s="15" t="s">
        <v>51</v>
      </c>
      <c r="B146" s="15"/>
      <c r="C146" s="15"/>
      <c r="D146" s="15"/>
      <c r="E146" s="15"/>
      <c r="F146" s="16">
        <v>1000</v>
      </c>
      <c r="G146" s="16"/>
      <c r="H146" s="16"/>
    </row>
    <row r="147" spans="1:8" x14ac:dyDescent="0.25">
      <c r="A147" s="15"/>
      <c r="B147" s="15"/>
      <c r="C147" s="15"/>
      <c r="D147" s="15"/>
      <c r="E147" s="15"/>
      <c r="F147" s="16"/>
      <c r="G147" s="16"/>
      <c r="H147" s="16"/>
    </row>
    <row r="148" spans="1:8" x14ac:dyDescent="0.25">
      <c r="A148" s="15" t="s">
        <v>52</v>
      </c>
      <c r="B148" s="15"/>
      <c r="C148" s="15"/>
      <c r="D148" s="15"/>
      <c r="E148" s="15"/>
      <c r="F148" s="16">
        <v>30000</v>
      </c>
      <c r="G148" s="16"/>
      <c r="H148" s="16"/>
    </row>
    <row r="149" spans="1:8" x14ac:dyDescent="0.25">
      <c r="A149" s="15"/>
      <c r="B149" s="15"/>
      <c r="C149" s="15"/>
      <c r="D149" s="15"/>
      <c r="E149" s="15"/>
      <c r="F149" s="16"/>
      <c r="G149" s="16"/>
      <c r="H149" s="16"/>
    </row>
    <row r="150" spans="1:8" x14ac:dyDescent="0.25">
      <c r="A150" s="15" t="s">
        <v>53</v>
      </c>
      <c r="B150" s="15"/>
      <c r="C150" s="15"/>
      <c r="D150" s="15"/>
      <c r="E150" s="15"/>
      <c r="F150" s="16">
        <v>15000</v>
      </c>
      <c r="G150" s="16"/>
      <c r="H150" s="16"/>
    </row>
    <row r="151" spans="1:8" x14ac:dyDescent="0.25">
      <c r="A151" s="15"/>
      <c r="B151" s="15"/>
      <c r="C151" s="15"/>
      <c r="D151" s="15"/>
      <c r="E151" s="15"/>
      <c r="F151" s="16"/>
      <c r="G151" s="16"/>
      <c r="H151" s="16"/>
    </row>
    <row r="152" spans="1:8" x14ac:dyDescent="0.25">
      <c r="A152" s="15" t="s">
        <v>54</v>
      </c>
      <c r="B152" s="15"/>
      <c r="C152" s="15"/>
      <c r="D152" s="15"/>
      <c r="E152" s="15"/>
      <c r="F152" s="16">
        <v>10000</v>
      </c>
      <c r="G152" s="16"/>
      <c r="H152" s="16"/>
    </row>
    <row r="153" spans="1:8" x14ac:dyDescent="0.25">
      <c r="A153" s="15"/>
      <c r="B153" s="15"/>
      <c r="C153" s="15"/>
      <c r="D153" s="15"/>
      <c r="E153" s="15"/>
      <c r="F153" s="16"/>
      <c r="G153" s="16"/>
      <c r="H153" s="16"/>
    </row>
    <row r="154" spans="1:8" ht="15" customHeight="1" x14ac:dyDescent="0.25">
      <c r="A154" s="15" t="s">
        <v>55</v>
      </c>
      <c r="B154" s="15"/>
      <c r="C154" s="15"/>
      <c r="D154" s="15"/>
      <c r="E154" s="15"/>
      <c r="F154" s="16">
        <v>3000</v>
      </c>
      <c r="G154" s="16"/>
      <c r="H154" s="16"/>
    </row>
    <row r="155" spans="1:8" x14ac:dyDescent="0.25">
      <c r="A155" s="15"/>
      <c r="B155" s="15"/>
      <c r="C155" s="15"/>
      <c r="D155" s="15"/>
      <c r="E155" s="15"/>
      <c r="F155" s="16"/>
      <c r="G155" s="16"/>
      <c r="H155" s="16"/>
    </row>
    <row r="156" spans="1:8" x14ac:dyDescent="0.25">
      <c r="A156" s="15" t="s">
        <v>56</v>
      </c>
      <c r="B156" s="15"/>
      <c r="C156" s="15"/>
      <c r="D156" s="15"/>
      <c r="E156" s="15"/>
      <c r="F156" s="16">
        <v>10000</v>
      </c>
      <c r="G156" s="16"/>
      <c r="H156" s="16"/>
    </row>
    <row r="157" spans="1:8" x14ac:dyDescent="0.25">
      <c r="A157" s="15"/>
      <c r="B157" s="15"/>
      <c r="C157" s="15"/>
      <c r="D157" s="15"/>
      <c r="E157" s="15"/>
      <c r="F157" s="16"/>
      <c r="G157" s="16"/>
      <c r="H157" s="16"/>
    </row>
    <row r="158" spans="1:8" x14ac:dyDescent="0.25">
      <c r="A158" s="15" t="s">
        <v>57</v>
      </c>
      <c r="B158" s="15"/>
      <c r="C158" s="15"/>
      <c r="D158" s="15"/>
      <c r="E158" s="15"/>
      <c r="F158" s="16">
        <v>5000</v>
      </c>
      <c r="G158" s="16"/>
      <c r="H158" s="16"/>
    </row>
    <row r="159" spans="1:8" x14ac:dyDescent="0.25">
      <c r="A159" s="15"/>
      <c r="B159" s="15"/>
      <c r="C159" s="15"/>
      <c r="D159" s="15"/>
      <c r="E159" s="15"/>
      <c r="F159" s="16"/>
      <c r="G159" s="16"/>
      <c r="H159" s="16"/>
    </row>
    <row r="160" spans="1:8" x14ac:dyDescent="0.25">
      <c r="A160" s="15" t="s">
        <v>58</v>
      </c>
      <c r="B160" s="15"/>
      <c r="C160" s="15"/>
      <c r="D160" s="15"/>
      <c r="E160" s="15"/>
      <c r="F160" s="16">
        <v>12000</v>
      </c>
      <c r="G160" s="16"/>
      <c r="H160" s="16"/>
    </row>
    <row r="161" spans="1:15" x14ac:dyDescent="0.25">
      <c r="A161" s="15"/>
      <c r="B161" s="15"/>
      <c r="C161" s="15"/>
      <c r="D161" s="15"/>
      <c r="E161" s="15"/>
      <c r="F161" s="16"/>
      <c r="G161" s="16"/>
      <c r="H161" s="16"/>
    </row>
    <row r="162" spans="1:15" x14ac:dyDescent="0.25">
      <c r="A162" s="15" t="s">
        <v>158</v>
      </c>
      <c r="B162" s="15"/>
      <c r="C162" s="15"/>
      <c r="D162" s="15"/>
      <c r="E162" s="15"/>
      <c r="F162" s="16">
        <v>11000</v>
      </c>
      <c r="G162" s="16"/>
      <c r="H162" s="16"/>
    </row>
    <row r="163" spans="1:15" x14ac:dyDescent="0.25">
      <c r="A163" s="15"/>
      <c r="B163" s="15"/>
      <c r="C163" s="15"/>
      <c r="D163" s="15"/>
      <c r="E163" s="15"/>
      <c r="F163" s="16"/>
      <c r="G163" s="16"/>
      <c r="H163" s="16"/>
    </row>
    <row r="164" spans="1:15" x14ac:dyDescent="0.25">
      <c r="A164" s="15" t="s">
        <v>59</v>
      </c>
      <c r="B164" s="15"/>
      <c r="C164" s="15"/>
      <c r="D164" s="15"/>
      <c r="E164" s="15"/>
      <c r="F164" s="16">
        <v>5000</v>
      </c>
      <c r="G164" s="16"/>
      <c r="H164" s="16"/>
    </row>
    <row r="165" spans="1:15" x14ac:dyDescent="0.25">
      <c r="A165" s="15"/>
      <c r="B165" s="15"/>
      <c r="C165" s="15"/>
      <c r="D165" s="15"/>
      <c r="E165" s="15"/>
      <c r="F165" s="16"/>
      <c r="G165" s="16"/>
      <c r="H165" s="16"/>
    </row>
    <row r="166" spans="1:15" x14ac:dyDescent="0.25">
      <c r="A166" s="18" t="s">
        <v>64</v>
      </c>
      <c r="B166" s="18"/>
      <c r="C166" s="18"/>
      <c r="D166" s="18"/>
      <c r="E166" s="18"/>
      <c r="F166" s="18"/>
      <c r="G166" s="18"/>
      <c r="H166" s="18"/>
      <c r="J166" s="15" t="s">
        <v>145</v>
      </c>
      <c r="K166" s="15"/>
      <c r="L166" s="15"/>
      <c r="M166" s="15"/>
      <c r="N166" s="15"/>
      <c r="O166" s="15"/>
    </row>
    <row r="167" spans="1:15" x14ac:dyDescent="0.25">
      <c r="A167" s="18"/>
      <c r="B167" s="18"/>
      <c r="C167" s="18"/>
      <c r="D167" s="18"/>
      <c r="E167" s="18"/>
      <c r="F167" s="18"/>
      <c r="G167" s="18"/>
      <c r="H167" s="18"/>
      <c r="J167" s="15"/>
      <c r="K167" s="15"/>
      <c r="L167" s="15"/>
      <c r="M167" s="15"/>
      <c r="N167" s="15"/>
      <c r="O167" s="15"/>
    </row>
    <row r="168" spans="1:15" x14ac:dyDescent="0.25">
      <c r="A168" s="15" t="s">
        <v>65</v>
      </c>
      <c r="B168" s="15"/>
      <c r="C168" s="15"/>
      <c r="D168" s="15"/>
      <c r="E168" s="15"/>
      <c r="F168" s="32">
        <f>F10+F12+F16+F18+F20+F22+F24+F26+F28+F30+F32+F34+F36+F38+F40+F42+F44+F46+F48+F50+F52+F54+F56+F58+F60+F62+F64+F66+F68+F70+F72+F74+F76+F78+F80+F82+F84+F88+F90+F92+F96+F98+F100+F102+F104+F106+F108+F112+F114+F116+F118+F120+F122+F126+F128+F130+F132+F136+F134+F140+F142+F146+F148+F150+F152+F154+F156+F158+F160+F164+F94</f>
        <v>1549715</v>
      </c>
      <c r="G168" s="32"/>
      <c r="H168" s="32"/>
      <c r="J168" s="15"/>
      <c r="K168" s="15"/>
      <c r="L168" s="15"/>
      <c r="M168" s="15"/>
      <c r="N168" s="15"/>
      <c r="O168" s="15"/>
    </row>
    <row r="169" spans="1:15" x14ac:dyDescent="0.25">
      <c r="A169" s="15"/>
      <c r="B169" s="15"/>
      <c r="C169" s="15"/>
      <c r="D169" s="15"/>
      <c r="E169" s="15"/>
      <c r="F169" s="32"/>
      <c r="G169" s="32"/>
      <c r="H169" s="32"/>
      <c r="J169" s="15"/>
      <c r="K169" s="15"/>
      <c r="L169" s="15"/>
      <c r="M169" s="15"/>
      <c r="N169" s="15"/>
      <c r="O169" s="15"/>
    </row>
    <row r="454" spans="1:6" x14ac:dyDescent="0.25">
      <c r="A454" s="15" t="s">
        <v>111</v>
      </c>
      <c r="B454" s="15"/>
      <c r="C454" s="15"/>
      <c r="D454" s="15"/>
      <c r="E454" s="15"/>
      <c r="F454" s="3">
        <f>F168</f>
        <v>1549715</v>
      </c>
    </row>
  </sheetData>
  <mergeCells count="167">
    <mergeCell ref="A162:E163"/>
    <mergeCell ref="F162:H163"/>
    <mergeCell ref="A94:E95"/>
    <mergeCell ref="F94:H95"/>
    <mergeCell ref="A96:E97"/>
    <mergeCell ref="F96:H97"/>
    <mergeCell ref="J29:O40"/>
    <mergeCell ref="J44:O50"/>
    <mergeCell ref="A82:E83"/>
    <mergeCell ref="F82:H83"/>
    <mergeCell ref="A84:E85"/>
    <mergeCell ref="F84:H85"/>
    <mergeCell ref="A86:H87"/>
    <mergeCell ref="A70:E71"/>
    <mergeCell ref="F70:H71"/>
    <mergeCell ref="A72:E73"/>
    <mergeCell ref="F72:H73"/>
    <mergeCell ref="A74:E75"/>
    <mergeCell ref="F74:H75"/>
    <mergeCell ref="A40:E41"/>
    <mergeCell ref="F40:H41"/>
    <mergeCell ref="A42:E43"/>
    <mergeCell ref="F42:H43"/>
    <mergeCell ref="A44:E45"/>
    <mergeCell ref="F44:H45"/>
    <mergeCell ref="A56:E57"/>
    <mergeCell ref="F56:H57"/>
    <mergeCell ref="A52:E53"/>
    <mergeCell ref="A454:E454"/>
    <mergeCell ref="A166:H167"/>
    <mergeCell ref="A168:E169"/>
    <mergeCell ref="F168:H169"/>
    <mergeCell ref="I10:O11"/>
    <mergeCell ref="I16:O19"/>
    <mergeCell ref="I22:O23"/>
    <mergeCell ref="J166:O169"/>
    <mergeCell ref="I20:O21"/>
    <mergeCell ref="A160:E161"/>
    <mergeCell ref="F160:H161"/>
    <mergeCell ref="A164:E165"/>
    <mergeCell ref="F164:H165"/>
    <mergeCell ref="A140:E141"/>
    <mergeCell ref="F140:H141"/>
    <mergeCell ref="A142:E143"/>
    <mergeCell ref="F142:H143"/>
    <mergeCell ref="A154:E155"/>
    <mergeCell ref="F154:H155"/>
    <mergeCell ref="A156:E157"/>
    <mergeCell ref="F156:H157"/>
    <mergeCell ref="A158:E159"/>
    <mergeCell ref="F158:H159"/>
    <mergeCell ref="A148:E149"/>
    <mergeCell ref="F148:H149"/>
    <mergeCell ref="A150:E151"/>
    <mergeCell ref="F150:H151"/>
    <mergeCell ref="A152:E153"/>
    <mergeCell ref="F152:H153"/>
    <mergeCell ref="A100:E101"/>
    <mergeCell ref="F100:H101"/>
    <mergeCell ref="A102:E103"/>
    <mergeCell ref="A144:H145"/>
    <mergeCell ref="A118:E119"/>
    <mergeCell ref="F118:H119"/>
    <mergeCell ref="A120:E121"/>
    <mergeCell ref="F120:H121"/>
    <mergeCell ref="A122:E123"/>
    <mergeCell ref="F122:H123"/>
    <mergeCell ref="A136:E137"/>
    <mergeCell ref="F136:H137"/>
    <mergeCell ref="A128:E129"/>
    <mergeCell ref="F128:H129"/>
    <mergeCell ref="A124:H125"/>
    <mergeCell ref="F102:H103"/>
    <mergeCell ref="A104:E105"/>
    <mergeCell ref="F104:H105"/>
    <mergeCell ref="A106:E107"/>
    <mergeCell ref="A138:E139"/>
    <mergeCell ref="F138:H139"/>
    <mergeCell ref="A146:E147"/>
    <mergeCell ref="F146:H147"/>
    <mergeCell ref="A134:E135"/>
    <mergeCell ref="F134:H135"/>
    <mergeCell ref="A130:E131"/>
    <mergeCell ref="F130:H131"/>
    <mergeCell ref="A132:E133"/>
    <mergeCell ref="F132:H133"/>
    <mergeCell ref="A114:E115"/>
    <mergeCell ref="F114:H115"/>
    <mergeCell ref="A98:E99"/>
    <mergeCell ref="F98:H99"/>
    <mergeCell ref="A126:E127"/>
    <mergeCell ref="F126:H127"/>
    <mergeCell ref="A76:E77"/>
    <mergeCell ref="F76:H77"/>
    <mergeCell ref="A78:E79"/>
    <mergeCell ref="F78:H79"/>
    <mergeCell ref="A80:E81"/>
    <mergeCell ref="F80:H81"/>
    <mergeCell ref="F106:H107"/>
    <mergeCell ref="A108:E109"/>
    <mergeCell ref="F108:H109"/>
    <mergeCell ref="A116:E117"/>
    <mergeCell ref="F116:H117"/>
    <mergeCell ref="A112:E113"/>
    <mergeCell ref="F112:H113"/>
    <mergeCell ref="A110:H111"/>
    <mergeCell ref="A88:E89"/>
    <mergeCell ref="F88:H89"/>
    <mergeCell ref="A90:E91"/>
    <mergeCell ref="F90:H91"/>
    <mergeCell ref="A92:E93"/>
    <mergeCell ref="F92:H93"/>
    <mergeCell ref="F52:H53"/>
    <mergeCell ref="A54:E55"/>
    <mergeCell ref="F54:H55"/>
    <mergeCell ref="A46:E47"/>
    <mergeCell ref="F46:H47"/>
    <mergeCell ref="A48:E49"/>
    <mergeCell ref="F48:H49"/>
    <mergeCell ref="A50:E51"/>
    <mergeCell ref="F50:H51"/>
    <mergeCell ref="A58:E59"/>
    <mergeCell ref="F58:H59"/>
    <mergeCell ref="A60:E61"/>
    <mergeCell ref="F60:H61"/>
    <mergeCell ref="A64:E65"/>
    <mergeCell ref="F64:H65"/>
    <mergeCell ref="A66:E67"/>
    <mergeCell ref="F66:H67"/>
    <mergeCell ref="A68:E69"/>
    <mergeCell ref="F68:H69"/>
    <mergeCell ref="A62:E63"/>
    <mergeCell ref="F62:H63"/>
    <mergeCell ref="F34:H35"/>
    <mergeCell ref="A36:E37"/>
    <mergeCell ref="F36:H37"/>
    <mergeCell ref="A38:E39"/>
    <mergeCell ref="A20:E21"/>
    <mergeCell ref="F20:H21"/>
    <mergeCell ref="A22:E23"/>
    <mergeCell ref="F22:H23"/>
    <mergeCell ref="A24:E25"/>
    <mergeCell ref="F24:H25"/>
    <mergeCell ref="A30:E31"/>
    <mergeCell ref="F30:H31"/>
    <mergeCell ref="A32:E33"/>
    <mergeCell ref="F32:H33"/>
    <mergeCell ref="A34:E35"/>
    <mergeCell ref="A26:E27"/>
    <mergeCell ref="F26:H27"/>
    <mergeCell ref="A28:E29"/>
    <mergeCell ref="F28:H29"/>
    <mergeCell ref="F38:H39"/>
    <mergeCell ref="A12:E13"/>
    <mergeCell ref="F12:H13"/>
    <mergeCell ref="A16:E17"/>
    <mergeCell ref="F16:H17"/>
    <mergeCell ref="A18:E19"/>
    <mergeCell ref="F18:H19"/>
    <mergeCell ref="A1:O3"/>
    <mergeCell ref="A5:H7"/>
    <mergeCell ref="A8:E9"/>
    <mergeCell ref="F8:H9"/>
    <mergeCell ref="A10:E11"/>
    <mergeCell ref="F10:H11"/>
    <mergeCell ref="A14:H15"/>
    <mergeCell ref="J6:M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6"/>
  <sheetViews>
    <sheetView topLeftCell="A103" workbookViewId="0">
      <selection activeCell="D68" sqref="D68:D69"/>
    </sheetView>
  </sheetViews>
  <sheetFormatPr defaultColWidth="11" defaultRowHeight="15.75" x14ac:dyDescent="0.25"/>
  <sheetData>
    <row r="1" spans="1:19" x14ac:dyDescent="0.25">
      <c r="A1" s="15" t="s">
        <v>153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9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9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9" x14ac:dyDescent="0.25">
      <c r="A4" s="17" t="s">
        <v>79</v>
      </c>
      <c r="B4" s="17"/>
      <c r="C4" s="17"/>
      <c r="D4" s="15" t="s">
        <v>69</v>
      </c>
      <c r="E4" s="15" t="s">
        <v>70</v>
      </c>
      <c r="F4" s="15" t="s">
        <v>71</v>
      </c>
      <c r="G4" s="15" t="s">
        <v>72</v>
      </c>
      <c r="H4" s="15" t="s">
        <v>73</v>
      </c>
      <c r="I4" s="15" t="s">
        <v>74</v>
      </c>
      <c r="J4" s="15" t="s">
        <v>75</v>
      </c>
      <c r="K4" s="15" t="s">
        <v>76</v>
      </c>
      <c r="L4" s="15" t="s">
        <v>77</v>
      </c>
      <c r="M4" s="15" t="s">
        <v>78</v>
      </c>
      <c r="N4" s="15" t="s">
        <v>68</v>
      </c>
      <c r="O4" s="15" t="s">
        <v>67</v>
      </c>
      <c r="P4" s="19" t="s">
        <v>107</v>
      </c>
      <c r="Q4" s="19"/>
      <c r="R4" s="19"/>
      <c r="S4" s="19"/>
    </row>
    <row r="5" spans="1:19" x14ac:dyDescent="0.25">
      <c r="A5" s="17"/>
      <c r="B5" s="17"/>
      <c r="C5" s="17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9"/>
      <c r="Q5" s="19"/>
      <c r="R5" s="19"/>
      <c r="S5" s="19"/>
    </row>
    <row r="6" spans="1:19" x14ac:dyDescent="0.25">
      <c r="A6" s="18" t="s">
        <v>208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9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9" x14ac:dyDescent="0.25">
      <c r="A8" s="15" t="s">
        <v>80</v>
      </c>
      <c r="B8" s="15"/>
      <c r="C8" s="15"/>
      <c r="D8" s="19">
        <v>200</v>
      </c>
      <c r="E8" s="19">
        <v>220</v>
      </c>
      <c r="F8" s="19">
        <v>240</v>
      </c>
      <c r="G8" s="19">
        <v>260</v>
      </c>
      <c r="H8" s="19">
        <v>280</v>
      </c>
      <c r="I8" s="19">
        <v>300</v>
      </c>
      <c r="J8" s="19">
        <v>330</v>
      </c>
      <c r="K8" s="19">
        <v>360</v>
      </c>
      <c r="L8" s="19">
        <v>390</v>
      </c>
      <c r="M8" s="19">
        <v>420</v>
      </c>
      <c r="N8" s="19">
        <v>450</v>
      </c>
      <c r="O8" s="19">
        <v>480</v>
      </c>
      <c r="P8" s="15" t="s">
        <v>103</v>
      </c>
      <c r="Q8" s="15"/>
      <c r="R8" s="15"/>
      <c r="S8" s="15"/>
    </row>
    <row r="9" spans="1:19" x14ac:dyDescent="0.25">
      <c r="A9" s="15"/>
      <c r="B9" s="15"/>
      <c r="C9" s="15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5"/>
      <c r="Q9" s="15"/>
      <c r="R9" s="15"/>
      <c r="S9" s="15"/>
    </row>
    <row r="10" spans="1:19" x14ac:dyDescent="0.25">
      <c r="A10" s="15" t="s">
        <v>81</v>
      </c>
      <c r="B10" s="15"/>
      <c r="C10" s="15"/>
      <c r="D10" s="16">
        <v>1200</v>
      </c>
      <c r="E10" s="16">
        <v>1700</v>
      </c>
      <c r="F10" s="16">
        <v>1800</v>
      </c>
      <c r="G10" s="16">
        <v>1900</v>
      </c>
      <c r="H10" s="16">
        <v>2000</v>
      </c>
      <c r="I10" s="16">
        <v>2100</v>
      </c>
      <c r="J10" s="16">
        <v>2200</v>
      </c>
      <c r="K10" s="16">
        <v>2300</v>
      </c>
      <c r="L10" s="16">
        <v>2400</v>
      </c>
      <c r="M10" s="16">
        <v>2500</v>
      </c>
      <c r="N10" s="16">
        <v>2600</v>
      </c>
      <c r="O10" s="16">
        <v>2700</v>
      </c>
      <c r="P10" s="15" t="s">
        <v>104</v>
      </c>
      <c r="Q10" s="15"/>
      <c r="R10" s="15"/>
      <c r="S10" s="15"/>
    </row>
    <row r="11" spans="1:19" x14ac:dyDescent="0.25">
      <c r="A11" s="15"/>
      <c r="B11" s="15"/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5"/>
      <c r="Q11" s="15"/>
      <c r="R11" s="15"/>
      <c r="S11" s="15"/>
    </row>
    <row r="12" spans="1:19" x14ac:dyDescent="0.25">
      <c r="A12" s="47" t="s">
        <v>210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</row>
    <row r="13" spans="1:19" x14ac:dyDescent="0.2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</row>
    <row r="14" spans="1:19" x14ac:dyDescent="0.25">
      <c r="A14" s="15" t="s">
        <v>82</v>
      </c>
      <c r="B14" s="15"/>
      <c r="C14" s="15"/>
      <c r="D14" s="36">
        <f>D8*D10</f>
        <v>240000</v>
      </c>
      <c r="E14" s="36">
        <f t="shared" ref="E14:O14" si="0">E8*E10</f>
        <v>374000</v>
      </c>
      <c r="F14" s="36">
        <f t="shared" si="0"/>
        <v>432000</v>
      </c>
      <c r="G14" s="36">
        <f t="shared" si="0"/>
        <v>494000</v>
      </c>
      <c r="H14" s="36">
        <f t="shared" si="0"/>
        <v>560000</v>
      </c>
      <c r="I14" s="36">
        <f t="shared" si="0"/>
        <v>630000</v>
      </c>
      <c r="J14" s="36">
        <f t="shared" si="0"/>
        <v>726000</v>
      </c>
      <c r="K14" s="36">
        <f t="shared" si="0"/>
        <v>828000</v>
      </c>
      <c r="L14" s="36">
        <f t="shared" si="0"/>
        <v>936000</v>
      </c>
      <c r="M14" s="36">
        <f t="shared" si="0"/>
        <v>1050000</v>
      </c>
      <c r="N14" s="36">
        <f t="shared" si="0"/>
        <v>1170000</v>
      </c>
      <c r="O14" s="36">
        <f t="shared" si="0"/>
        <v>1296000</v>
      </c>
    </row>
    <row r="15" spans="1:19" x14ac:dyDescent="0.25">
      <c r="A15" s="15"/>
      <c r="B15" s="15"/>
      <c r="C15" s="15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1:19" ht="15" customHeight="1" x14ac:dyDescent="0.25">
      <c r="A16" s="41" t="s">
        <v>209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3"/>
    </row>
    <row r="17" spans="1:19" x14ac:dyDescent="0.25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6"/>
    </row>
    <row r="18" spans="1:19" ht="15" customHeight="1" x14ac:dyDescent="0.25">
      <c r="A18" s="20" t="s">
        <v>80</v>
      </c>
      <c r="B18" s="21"/>
      <c r="C18" s="22"/>
      <c r="D18" s="50">
        <v>100</v>
      </c>
      <c r="E18" s="50">
        <v>80</v>
      </c>
      <c r="F18" s="50">
        <v>80</v>
      </c>
      <c r="G18" s="50">
        <v>80</v>
      </c>
      <c r="H18" s="50">
        <v>80</v>
      </c>
      <c r="I18" s="50">
        <v>80</v>
      </c>
      <c r="J18" s="50">
        <v>80</v>
      </c>
      <c r="K18" s="50">
        <v>80</v>
      </c>
      <c r="L18" s="50">
        <v>80</v>
      </c>
      <c r="M18" s="50">
        <v>80</v>
      </c>
      <c r="N18" s="50">
        <v>80</v>
      </c>
      <c r="O18" s="50">
        <v>80</v>
      </c>
      <c r="P18" s="20"/>
      <c r="Q18" s="21"/>
      <c r="R18" s="21"/>
      <c r="S18" s="22"/>
    </row>
    <row r="19" spans="1:19" x14ac:dyDescent="0.25">
      <c r="A19" s="23"/>
      <c r="B19" s="24"/>
      <c r="C19" s="25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23"/>
      <c r="Q19" s="24"/>
      <c r="R19" s="24"/>
      <c r="S19" s="25"/>
    </row>
    <row r="20" spans="1:19" x14ac:dyDescent="0.25">
      <c r="A20" s="15" t="s">
        <v>81</v>
      </c>
      <c r="B20" s="15"/>
      <c r="C20" s="15"/>
      <c r="D20" s="32">
        <v>999</v>
      </c>
      <c r="E20" s="32">
        <v>1200</v>
      </c>
      <c r="F20" s="32">
        <v>1200</v>
      </c>
      <c r="G20" s="32">
        <v>1200</v>
      </c>
      <c r="H20" s="32">
        <v>1200</v>
      </c>
      <c r="I20" s="32">
        <v>1200</v>
      </c>
      <c r="J20" s="32">
        <v>1200</v>
      </c>
      <c r="K20" s="32">
        <v>1200</v>
      </c>
      <c r="L20" s="32">
        <v>1200</v>
      </c>
      <c r="M20" s="32">
        <v>1200</v>
      </c>
      <c r="N20" s="32">
        <v>1200</v>
      </c>
      <c r="O20" s="32">
        <v>1200</v>
      </c>
      <c r="P20" s="15" t="s">
        <v>105</v>
      </c>
      <c r="Q20" s="15"/>
      <c r="R20" s="15"/>
      <c r="S20" s="15"/>
    </row>
    <row r="21" spans="1:19" x14ac:dyDescent="0.25">
      <c r="A21" s="15"/>
      <c r="B21" s="15"/>
      <c r="C21" s="15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15"/>
      <c r="Q21" s="15"/>
      <c r="R21" s="15"/>
      <c r="S21" s="15"/>
    </row>
    <row r="22" spans="1:19" x14ac:dyDescent="0.25">
      <c r="A22" s="18" t="s">
        <v>211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9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9" x14ac:dyDescent="0.25">
      <c r="A24" s="15" t="s">
        <v>82</v>
      </c>
      <c r="B24" s="15"/>
      <c r="C24" s="15"/>
      <c r="D24" s="36">
        <f>D20*D18</f>
        <v>99900</v>
      </c>
      <c r="E24" s="36">
        <f t="shared" ref="E24:O24" si="1">E20*E18</f>
        <v>96000</v>
      </c>
      <c r="F24" s="36">
        <f t="shared" si="1"/>
        <v>96000</v>
      </c>
      <c r="G24" s="36">
        <f t="shared" si="1"/>
        <v>96000</v>
      </c>
      <c r="H24" s="36">
        <f t="shared" si="1"/>
        <v>96000</v>
      </c>
      <c r="I24" s="36">
        <f t="shared" si="1"/>
        <v>96000</v>
      </c>
      <c r="J24" s="36">
        <f t="shared" si="1"/>
        <v>96000</v>
      </c>
      <c r="K24" s="36">
        <f t="shared" si="1"/>
        <v>96000</v>
      </c>
      <c r="L24" s="36">
        <f t="shared" si="1"/>
        <v>96000</v>
      </c>
      <c r="M24" s="36">
        <f t="shared" si="1"/>
        <v>96000</v>
      </c>
      <c r="N24" s="36">
        <f t="shared" si="1"/>
        <v>96000</v>
      </c>
      <c r="O24" s="36">
        <f t="shared" si="1"/>
        <v>96000</v>
      </c>
    </row>
    <row r="25" spans="1:19" x14ac:dyDescent="0.25">
      <c r="A25" s="15"/>
      <c r="B25" s="15"/>
      <c r="C25" s="1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19" ht="15" customHeight="1" x14ac:dyDescent="0.25">
      <c r="A26" s="41" t="s">
        <v>213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3"/>
    </row>
    <row r="27" spans="1:19" x14ac:dyDescent="0.2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6"/>
    </row>
    <row r="28" spans="1:19" ht="15" customHeight="1" x14ac:dyDescent="0.25">
      <c r="A28" s="20" t="s">
        <v>80</v>
      </c>
      <c r="B28" s="21"/>
      <c r="C28" s="22"/>
      <c r="D28" s="50">
        <v>0</v>
      </c>
      <c r="E28" s="50">
        <v>5</v>
      </c>
      <c r="F28" s="50">
        <v>10</v>
      </c>
      <c r="G28" s="50">
        <v>12</v>
      </c>
      <c r="H28" s="50">
        <v>14</v>
      </c>
      <c r="I28" s="50">
        <v>16</v>
      </c>
      <c r="J28" s="50">
        <v>18</v>
      </c>
      <c r="K28" s="50">
        <v>20</v>
      </c>
      <c r="L28" s="50">
        <v>22</v>
      </c>
      <c r="M28" s="50">
        <v>24</v>
      </c>
      <c r="N28" s="50">
        <v>26</v>
      </c>
      <c r="O28" s="50">
        <v>30</v>
      </c>
      <c r="P28" s="20"/>
      <c r="Q28" s="21"/>
      <c r="R28" s="21"/>
      <c r="S28" s="22"/>
    </row>
    <row r="29" spans="1:19" x14ac:dyDescent="0.25">
      <c r="A29" s="23"/>
      <c r="B29" s="24"/>
      <c r="C29" s="25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23"/>
      <c r="Q29" s="24"/>
      <c r="R29" s="24"/>
      <c r="S29" s="25"/>
    </row>
    <row r="30" spans="1:19" x14ac:dyDescent="0.25">
      <c r="A30" s="15" t="s">
        <v>81</v>
      </c>
      <c r="B30" s="15"/>
      <c r="C30" s="15"/>
      <c r="D30" s="32">
        <v>2499</v>
      </c>
      <c r="E30" s="32">
        <v>2499</v>
      </c>
      <c r="F30" s="32">
        <v>2499</v>
      </c>
      <c r="G30" s="32">
        <v>2499</v>
      </c>
      <c r="H30" s="32">
        <v>2499</v>
      </c>
      <c r="I30" s="32">
        <v>2499</v>
      </c>
      <c r="J30" s="32">
        <v>2499</v>
      </c>
      <c r="K30" s="32">
        <v>2499</v>
      </c>
      <c r="L30" s="32">
        <v>2499</v>
      </c>
      <c r="M30" s="32">
        <v>2499</v>
      </c>
      <c r="N30" s="32">
        <v>2499</v>
      </c>
      <c r="O30" s="32">
        <v>2499</v>
      </c>
      <c r="P30" s="15" t="s">
        <v>105</v>
      </c>
      <c r="Q30" s="15"/>
      <c r="R30" s="15"/>
      <c r="S30" s="15"/>
    </row>
    <row r="31" spans="1:19" x14ac:dyDescent="0.25">
      <c r="A31" s="15"/>
      <c r="B31" s="15"/>
      <c r="C31" s="15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15"/>
      <c r="Q31" s="15"/>
      <c r="R31" s="15"/>
      <c r="S31" s="15"/>
    </row>
    <row r="32" spans="1:19" x14ac:dyDescent="0.25">
      <c r="A32" s="18" t="s">
        <v>211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9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9" x14ac:dyDescent="0.25">
      <c r="A34" s="15" t="s">
        <v>82</v>
      </c>
      <c r="B34" s="15"/>
      <c r="C34" s="15"/>
      <c r="D34" s="36">
        <f>D30*D28</f>
        <v>0</v>
      </c>
      <c r="E34" s="36">
        <f t="shared" ref="E34:O34" si="2">E30*E28</f>
        <v>12495</v>
      </c>
      <c r="F34" s="36">
        <f t="shared" si="2"/>
        <v>24990</v>
      </c>
      <c r="G34" s="36">
        <f t="shared" si="2"/>
        <v>29988</v>
      </c>
      <c r="H34" s="36">
        <f t="shared" si="2"/>
        <v>34986</v>
      </c>
      <c r="I34" s="36">
        <f t="shared" si="2"/>
        <v>39984</v>
      </c>
      <c r="J34" s="36">
        <f t="shared" si="2"/>
        <v>44982</v>
      </c>
      <c r="K34" s="36">
        <f t="shared" si="2"/>
        <v>49980</v>
      </c>
      <c r="L34" s="36">
        <f t="shared" si="2"/>
        <v>54978</v>
      </c>
      <c r="M34" s="36">
        <f t="shared" si="2"/>
        <v>59976</v>
      </c>
      <c r="N34" s="36">
        <f t="shared" si="2"/>
        <v>64974</v>
      </c>
      <c r="O34" s="36">
        <f t="shared" si="2"/>
        <v>74970</v>
      </c>
    </row>
    <row r="35" spans="1:19" x14ac:dyDescent="0.25">
      <c r="A35" s="15"/>
      <c r="B35" s="15"/>
      <c r="C35" s="15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</row>
    <row r="36" spans="1:19" ht="15" customHeight="1" x14ac:dyDescent="0.25">
      <c r="A36" s="41" t="s">
        <v>83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3"/>
    </row>
    <row r="37" spans="1:19" x14ac:dyDescent="0.25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6"/>
    </row>
    <row r="38" spans="1:19" ht="15" customHeight="1" x14ac:dyDescent="0.25">
      <c r="A38" s="20" t="s">
        <v>159</v>
      </c>
      <c r="B38" s="21"/>
      <c r="C38" s="22"/>
      <c r="D38" s="39">
        <f>(D14+D24+D34)*0.4</f>
        <v>135960</v>
      </c>
      <c r="E38" s="39">
        <f t="shared" ref="E38:O38" si="3">(E14+E24+E34)*0.4</f>
        <v>192998</v>
      </c>
      <c r="F38" s="39">
        <f t="shared" si="3"/>
        <v>221196</v>
      </c>
      <c r="G38" s="39">
        <f t="shared" si="3"/>
        <v>247995.2</v>
      </c>
      <c r="H38" s="39">
        <f t="shared" si="3"/>
        <v>276394.40000000002</v>
      </c>
      <c r="I38" s="39">
        <f t="shared" si="3"/>
        <v>306393.60000000003</v>
      </c>
      <c r="J38" s="39">
        <f t="shared" si="3"/>
        <v>346792.80000000005</v>
      </c>
      <c r="K38" s="39">
        <f t="shared" si="3"/>
        <v>389592</v>
      </c>
      <c r="L38" s="39">
        <f t="shared" si="3"/>
        <v>434791.2</v>
      </c>
      <c r="M38" s="39">
        <f t="shared" si="3"/>
        <v>482390.4</v>
      </c>
      <c r="N38" s="39">
        <f t="shared" si="3"/>
        <v>532389.6</v>
      </c>
      <c r="O38" s="39">
        <f t="shared" si="3"/>
        <v>586788</v>
      </c>
      <c r="P38" s="20" t="s">
        <v>212</v>
      </c>
      <c r="Q38" s="21"/>
      <c r="R38" s="21"/>
      <c r="S38" s="22"/>
    </row>
    <row r="39" spans="1:19" x14ac:dyDescent="0.25">
      <c r="A39" s="23"/>
      <c r="B39" s="24"/>
      <c r="C39" s="25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23"/>
      <c r="Q39" s="24"/>
      <c r="R39" s="24"/>
      <c r="S39" s="25"/>
    </row>
    <row r="40" spans="1:19" ht="15" customHeight="1" x14ac:dyDescent="0.25">
      <c r="A40" s="20" t="s">
        <v>84</v>
      </c>
      <c r="B40" s="21"/>
      <c r="C40" s="22"/>
      <c r="D40" s="37">
        <v>10000</v>
      </c>
      <c r="E40" s="37">
        <v>10000</v>
      </c>
      <c r="F40" s="37">
        <v>15000</v>
      </c>
      <c r="G40" s="37">
        <v>15000</v>
      </c>
      <c r="H40" s="37">
        <v>15000</v>
      </c>
      <c r="I40" s="37">
        <v>15000</v>
      </c>
      <c r="J40" s="37">
        <v>15000</v>
      </c>
      <c r="K40" s="37">
        <v>15000</v>
      </c>
      <c r="L40" s="37">
        <v>15000</v>
      </c>
      <c r="M40" s="37">
        <v>15000</v>
      </c>
      <c r="N40" s="37">
        <v>15000</v>
      </c>
      <c r="O40" s="37">
        <v>15000</v>
      </c>
      <c r="P40" s="20" t="s">
        <v>102</v>
      </c>
      <c r="Q40" s="21"/>
      <c r="R40" s="21"/>
      <c r="S40" s="22"/>
    </row>
    <row r="41" spans="1:19" x14ac:dyDescent="0.25">
      <c r="A41" s="23"/>
      <c r="B41" s="24"/>
      <c r="C41" s="25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23"/>
      <c r="Q41" s="24"/>
      <c r="R41" s="24"/>
      <c r="S41" s="25"/>
    </row>
    <row r="42" spans="1:19" x14ac:dyDescent="0.25">
      <c r="A42" s="18" t="s">
        <v>148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1:19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1:19" x14ac:dyDescent="0.25">
      <c r="A44" s="15" t="s">
        <v>80</v>
      </c>
      <c r="B44" s="15"/>
      <c r="C44" s="15"/>
      <c r="D44" s="19">
        <v>8</v>
      </c>
      <c r="E44" s="19">
        <v>10</v>
      </c>
      <c r="F44" s="19">
        <v>12</v>
      </c>
      <c r="G44" s="19">
        <v>13</v>
      </c>
      <c r="H44" s="19">
        <v>14</v>
      </c>
      <c r="I44" s="19">
        <v>15</v>
      </c>
      <c r="J44" s="19">
        <v>16</v>
      </c>
      <c r="K44" s="19">
        <v>17</v>
      </c>
      <c r="L44" s="19">
        <v>18</v>
      </c>
      <c r="M44" s="19">
        <v>19</v>
      </c>
      <c r="N44" s="19">
        <v>20</v>
      </c>
      <c r="O44" s="19">
        <v>21</v>
      </c>
    </row>
    <row r="45" spans="1:19" x14ac:dyDescent="0.25">
      <c r="A45" s="15"/>
      <c r="B45" s="15"/>
      <c r="C45" s="15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1:19" ht="15" customHeight="1" x14ac:dyDescent="0.25">
      <c r="A46" s="15" t="s">
        <v>81</v>
      </c>
      <c r="B46" s="15"/>
      <c r="C46" s="15"/>
      <c r="D46" s="39">
        <v>855</v>
      </c>
      <c r="E46" s="39">
        <v>855</v>
      </c>
      <c r="F46" s="39">
        <v>999</v>
      </c>
      <c r="G46" s="39">
        <v>999</v>
      </c>
      <c r="H46" s="39">
        <v>999</v>
      </c>
      <c r="I46" s="39">
        <v>999</v>
      </c>
      <c r="J46" s="39">
        <v>999</v>
      </c>
      <c r="K46" s="39">
        <v>999</v>
      </c>
      <c r="L46" s="39">
        <v>999</v>
      </c>
      <c r="M46" s="39">
        <v>999</v>
      </c>
      <c r="N46" s="39">
        <v>999</v>
      </c>
      <c r="O46" s="39">
        <v>999</v>
      </c>
    </row>
    <row r="47" spans="1:19" x14ac:dyDescent="0.25">
      <c r="A47" s="15"/>
      <c r="B47" s="15"/>
      <c r="C47" s="15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</row>
    <row r="48" spans="1:19" x14ac:dyDescent="0.25">
      <c r="A48" s="18" t="s">
        <v>86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x14ac:dyDescent="0.25">
      <c r="A50" s="15" t="s">
        <v>82</v>
      </c>
      <c r="B50" s="15"/>
      <c r="C50" s="15"/>
      <c r="D50" s="32">
        <f>D44*D46</f>
        <v>6840</v>
      </c>
      <c r="E50" s="32">
        <f t="shared" ref="E50:O50" si="4">E44*E46</f>
        <v>8550</v>
      </c>
      <c r="F50" s="32">
        <f t="shared" si="4"/>
        <v>11988</v>
      </c>
      <c r="G50" s="32">
        <f t="shared" si="4"/>
        <v>12987</v>
      </c>
      <c r="H50" s="32">
        <f t="shared" si="4"/>
        <v>13986</v>
      </c>
      <c r="I50" s="32">
        <f t="shared" si="4"/>
        <v>14985</v>
      </c>
      <c r="J50" s="32">
        <f t="shared" si="4"/>
        <v>15984</v>
      </c>
      <c r="K50" s="32">
        <f t="shared" si="4"/>
        <v>16983</v>
      </c>
      <c r="L50" s="32">
        <f t="shared" si="4"/>
        <v>17982</v>
      </c>
      <c r="M50" s="32">
        <f t="shared" si="4"/>
        <v>18981</v>
      </c>
      <c r="N50" s="32">
        <f t="shared" si="4"/>
        <v>19980</v>
      </c>
      <c r="O50" s="32">
        <f t="shared" si="4"/>
        <v>20979</v>
      </c>
    </row>
    <row r="51" spans="1:15" x14ac:dyDescent="0.25">
      <c r="A51" s="15"/>
      <c r="B51" s="15"/>
      <c r="C51" s="15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</row>
    <row r="52" spans="1:15" x14ac:dyDescent="0.25">
      <c r="A52" s="18" t="s">
        <v>85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1:15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1:15" x14ac:dyDescent="0.25">
      <c r="A54" s="15" t="s">
        <v>85</v>
      </c>
      <c r="B54" s="15"/>
      <c r="C54" s="15"/>
      <c r="D54" s="32">
        <f>D50*0.7</f>
        <v>4788</v>
      </c>
      <c r="E54" s="32">
        <f t="shared" ref="E54:O54" si="5">E50*0.7</f>
        <v>5985</v>
      </c>
      <c r="F54" s="32">
        <f t="shared" si="5"/>
        <v>8391.6</v>
      </c>
      <c r="G54" s="32">
        <f t="shared" si="5"/>
        <v>9090.9</v>
      </c>
      <c r="H54" s="32">
        <f t="shared" si="5"/>
        <v>9790.1999999999989</v>
      </c>
      <c r="I54" s="32">
        <f t="shared" si="5"/>
        <v>10489.5</v>
      </c>
      <c r="J54" s="32">
        <f t="shared" si="5"/>
        <v>11188.8</v>
      </c>
      <c r="K54" s="32">
        <f t="shared" si="5"/>
        <v>11888.099999999999</v>
      </c>
      <c r="L54" s="32">
        <f t="shared" si="5"/>
        <v>12587.4</v>
      </c>
      <c r="M54" s="32">
        <f t="shared" si="5"/>
        <v>13286.699999999999</v>
      </c>
      <c r="N54" s="32">
        <f t="shared" si="5"/>
        <v>13986</v>
      </c>
      <c r="O54" s="32">
        <f t="shared" si="5"/>
        <v>14685.3</v>
      </c>
    </row>
    <row r="55" spans="1:15" x14ac:dyDescent="0.25">
      <c r="A55" s="15"/>
      <c r="B55" s="15"/>
      <c r="C55" s="15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</row>
    <row r="56" spans="1:15" x14ac:dyDescent="0.25">
      <c r="A56" s="18" t="s">
        <v>89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</row>
    <row r="58" spans="1:15" x14ac:dyDescent="0.25">
      <c r="A58" s="15" t="s">
        <v>220</v>
      </c>
      <c r="B58" s="15"/>
      <c r="C58" s="15"/>
      <c r="D58" s="32">
        <f>D50+D14+D24+D34</f>
        <v>346740</v>
      </c>
      <c r="E58" s="32">
        <f t="shared" ref="E58:O58" si="6">E50+E14+E24+E34</f>
        <v>491045</v>
      </c>
      <c r="F58" s="32">
        <f t="shared" si="6"/>
        <v>564978</v>
      </c>
      <c r="G58" s="32">
        <f t="shared" si="6"/>
        <v>632975</v>
      </c>
      <c r="H58" s="32">
        <f t="shared" si="6"/>
        <v>704972</v>
      </c>
      <c r="I58" s="32">
        <f t="shared" si="6"/>
        <v>780969</v>
      </c>
      <c r="J58" s="32">
        <f t="shared" si="6"/>
        <v>882966</v>
      </c>
      <c r="K58" s="32">
        <f t="shared" si="6"/>
        <v>990963</v>
      </c>
      <c r="L58" s="32">
        <f t="shared" si="6"/>
        <v>1104960</v>
      </c>
      <c r="M58" s="32">
        <f t="shared" si="6"/>
        <v>1224957</v>
      </c>
      <c r="N58" s="32">
        <f t="shared" si="6"/>
        <v>1350954</v>
      </c>
      <c r="O58" s="32">
        <f t="shared" si="6"/>
        <v>1487949</v>
      </c>
    </row>
    <row r="59" spans="1:15" x14ac:dyDescent="0.25">
      <c r="A59" s="15"/>
      <c r="B59" s="15"/>
      <c r="C59" s="15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</row>
    <row r="60" spans="1:15" x14ac:dyDescent="0.25">
      <c r="A60" s="17" t="s">
        <v>88</v>
      </c>
      <c r="B60" s="17"/>
      <c r="C60" s="17"/>
      <c r="D60" s="32">
        <f>D54+D40+D38</f>
        <v>150748</v>
      </c>
      <c r="E60" s="32">
        <f t="shared" ref="E60:O60" si="7">E54+E40+E38</f>
        <v>208983</v>
      </c>
      <c r="F60" s="32">
        <f t="shared" si="7"/>
        <v>244587.6</v>
      </c>
      <c r="G60" s="32">
        <f t="shared" si="7"/>
        <v>272086.10000000003</v>
      </c>
      <c r="H60" s="32">
        <f t="shared" si="7"/>
        <v>301184.60000000003</v>
      </c>
      <c r="I60" s="32">
        <f t="shared" si="7"/>
        <v>331883.10000000003</v>
      </c>
      <c r="J60" s="32">
        <f t="shared" si="7"/>
        <v>372981.60000000003</v>
      </c>
      <c r="K60" s="32">
        <f t="shared" si="7"/>
        <v>416480.1</v>
      </c>
      <c r="L60" s="32">
        <f t="shared" si="7"/>
        <v>462378.60000000003</v>
      </c>
      <c r="M60" s="32">
        <f t="shared" si="7"/>
        <v>510677.10000000003</v>
      </c>
      <c r="N60" s="32">
        <f t="shared" si="7"/>
        <v>561375.6</v>
      </c>
      <c r="O60" s="32">
        <f t="shared" si="7"/>
        <v>616473.30000000005</v>
      </c>
    </row>
    <row r="61" spans="1:15" x14ac:dyDescent="0.25">
      <c r="A61" s="17"/>
      <c r="B61" s="17"/>
      <c r="C61" s="17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</row>
    <row r="62" spans="1:15" x14ac:dyDescent="0.25">
      <c r="A62" s="17" t="s">
        <v>87</v>
      </c>
      <c r="B62" s="17"/>
      <c r="C62" s="17"/>
      <c r="D62" s="32">
        <f>D58-D60</f>
        <v>195992</v>
      </c>
      <c r="E62" s="32">
        <f t="shared" ref="E62:O62" si="8">E58-E60</f>
        <v>282062</v>
      </c>
      <c r="F62" s="32">
        <f t="shared" si="8"/>
        <v>320390.40000000002</v>
      </c>
      <c r="G62" s="32">
        <f t="shared" si="8"/>
        <v>360888.89999999997</v>
      </c>
      <c r="H62" s="32">
        <f t="shared" si="8"/>
        <v>403787.39999999997</v>
      </c>
      <c r="I62" s="32">
        <f t="shared" si="8"/>
        <v>449085.89999999997</v>
      </c>
      <c r="J62" s="32">
        <f t="shared" si="8"/>
        <v>509984.39999999997</v>
      </c>
      <c r="K62" s="32">
        <f t="shared" si="8"/>
        <v>574482.9</v>
      </c>
      <c r="L62" s="32">
        <f t="shared" si="8"/>
        <v>642581.39999999991</v>
      </c>
      <c r="M62" s="32">
        <f t="shared" si="8"/>
        <v>714279.89999999991</v>
      </c>
      <c r="N62" s="32">
        <f t="shared" si="8"/>
        <v>789578.4</v>
      </c>
      <c r="O62" s="32">
        <f t="shared" si="8"/>
        <v>871475.7</v>
      </c>
    </row>
    <row r="63" spans="1:15" x14ac:dyDescent="0.25">
      <c r="A63" s="17"/>
      <c r="B63" s="17"/>
      <c r="C63" s="17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</row>
    <row r="64" spans="1:15" x14ac:dyDescent="0.25">
      <c r="A64" s="18" t="s">
        <v>98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</row>
    <row r="65" spans="1:19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</row>
    <row r="66" spans="1:19" x14ac:dyDescent="0.25">
      <c r="A66" s="15" t="s">
        <v>90</v>
      </c>
      <c r="B66" s="15"/>
      <c r="C66" s="15"/>
      <c r="D66" s="16">
        <v>30000</v>
      </c>
      <c r="E66" s="32">
        <f>$D$66</f>
        <v>30000</v>
      </c>
      <c r="F66" s="32">
        <f t="shared" ref="F66:O66" si="9">$D$66</f>
        <v>30000</v>
      </c>
      <c r="G66" s="32">
        <f t="shared" si="9"/>
        <v>30000</v>
      </c>
      <c r="H66" s="32">
        <f t="shared" si="9"/>
        <v>30000</v>
      </c>
      <c r="I66" s="32">
        <f t="shared" si="9"/>
        <v>30000</v>
      </c>
      <c r="J66" s="32">
        <f t="shared" si="9"/>
        <v>30000</v>
      </c>
      <c r="K66" s="32">
        <f t="shared" si="9"/>
        <v>30000</v>
      </c>
      <c r="L66" s="32">
        <f t="shared" si="9"/>
        <v>30000</v>
      </c>
      <c r="M66" s="32">
        <f t="shared" si="9"/>
        <v>30000</v>
      </c>
      <c r="N66" s="32">
        <f t="shared" si="9"/>
        <v>30000</v>
      </c>
      <c r="O66" s="32">
        <f t="shared" si="9"/>
        <v>30000</v>
      </c>
      <c r="P66" s="49" t="s">
        <v>106</v>
      </c>
      <c r="Q66" s="49"/>
      <c r="R66" s="49"/>
      <c r="S66" s="49"/>
    </row>
    <row r="67" spans="1:19" x14ac:dyDescent="0.25">
      <c r="A67" s="15"/>
      <c r="B67" s="15"/>
      <c r="C67" s="15"/>
      <c r="D67" s="16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49"/>
      <c r="Q67" s="49"/>
      <c r="R67" s="49"/>
      <c r="S67" s="49"/>
    </row>
    <row r="68" spans="1:19" x14ac:dyDescent="0.25">
      <c r="A68" s="15" t="s">
        <v>214</v>
      </c>
      <c r="B68" s="15"/>
      <c r="C68" s="15"/>
      <c r="D68" s="16">
        <f>12000*4</f>
        <v>48000</v>
      </c>
      <c r="E68" s="48">
        <f t="shared" ref="E68:O68" si="10">12000*4</f>
        <v>48000</v>
      </c>
      <c r="F68" s="48">
        <f t="shared" si="10"/>
        <v>48000</v>
      </c>
      <c r="G68" s="48">
        <f t="shared" si="10"/>
        <v>48000</v>
      </c>
      <c r="H68" s="48">
        <f t="shared" si="10"/>
        <v>48000</v>
      </c>
      <c r="I68" s="48">
        <f t="shared" si="10"/>
        <v>48000</v>
      </c>
      <c r="J68" s="48">
        <f t="shared" si="10"/>
        <v>48000</v>
      </c>
      <c r="K68" s="48">
        <f t="shared" si="10"/>
        <v>48000</v>
      </c>
      <c r="L68" s="48">
        <f t="shared" si="10"/>
        <v>48000</v>
      </c>
      <c r="M68" s="48">
        <f t="shared" si="10"/>
        <v>48000</v>
      </c>
      <c r="N68" s="48">
        <f t="shared" si="10"/>
        <v>48000</v>
      </c>
      <c r="O68" s="48">
        <f t="shared" si="10"/>
        <v>48000</v>
      </c>
      <c r="P68" s="15" t="s">
        <v>215</v>
      </c>
      <c r="Q68" s="15"/>
      <c r="R68" s="15"/>
      <c r="S68" s="15"/>
    </row>
    <row r="69" spans="1:19" x14ac:dyDescent="0.25">
      <c r="A69" s="15"/>
      <c r="B69" s="15"/>
      <c r="C69" s="15"/>
      <c r="D69" s="16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15"/>
      <c r="Q69" s="15"/>
      <c r="R69" s="15"/>
      <c r="S69" s="15"/>
    </row>
    <row r="70" spans="1:19" x14ac:dyDescent="0.25">
      <c r="A70" s="15" t="s">
        <v>50</v>
      </c>
      <c r="B70" s="15"/>
      <c r="C70" s="15"/>
      <c r="D70" s="16">
        <v>20000</v>
      </c>
      <c r="E70" s="32">
        <f>$D$70</f>
        <v>20000</v>
      </c>
      <c r="F70" s="32">
        <f t="shared" ref="F70:O70" si="11">$D$70</f>
        <v>20000</v>
      </c>
      <c r="G70" s="32">
        <f t="shared" si="11"/>
        <v>20000</v>
      </c>
      <c r="H70" s="32">
        <f t="shared" si="11"/>
        <v>20000</v>
      </c>
      <c r="I70" s="32">
        <f t="shared" si="11"/>
        <v>20000</v>
      </c>
      <c r="J70" s="32">
        <f t="shared" si="11"/>
        <v>20000</v>
      </c>
      <c r="K70" s="32">
        <f t="shared" si="11"/>
        <v>20000</v>
      </c>
      <c r="L70" s="32">
        <f t="shared" si="11"/>
        <v>20000</v>
      </c>
      <c r="M70" s="32">
        <f t="shared" si="11"/>
        <v>20000</v>
      </c>
      <c r="N70" s="32">
        <f t="shared" si="11"/>
        <v>20000</v>
      </c>
      <c r="O70" s="32">
        <f t="shared" si="11"/>
        <v>20000</v>
      </c>
      <c r="P70" s="15" t="s">
        <v>110</v>
      </c>
      <c r="Q70" s="15"/>
      <c r="R70" s="15"/>
      <c r="S70" s="15"/>
    </row>
    <row r="71" spans="1:19" x14ac:dyDescent="0.25">
      <c r="A71" s="15"/>
      <c r="B71" s="15"/>
      <c r="C71" s="15"/>
      <c r="D71" s="16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15"/>
      <c r="Q71" s="15"/>
      <c r="R71" s="15"/>
      <c r="S71" s="15"/>
    </row>
    <row r="72" spans="1:19" x14ac:dyDescent="0.25">
      <c r="A72" s="15" t="s">
        <v>91</v>
      </c>
      <c r="B72" s="15"/>
      <c r="C72" s="15"/>
      <c r="D72" s="16">
        <f>D58*0.06</f>
        <v>20804.399999999998</v>
      </c>
      <c r="E72" s="32">
        <f>E58*0.06</f>
        <v>29462.7</v>
      </c>
      <c r="F72" s="32">
        <f t="shared" ref="F72:O72" si="12">F58*0.06</f>
        <v>33898.68</v>
      </c>
      <c r="G72" s="32">
        <f t="shared" si="12"/>
        <v>37978.5</v>
      </c>
      <c r="H72" s="32">
        <f t="shared" si="12"/>
        <v>42298.32</v>
      </c>
      <c r="I72" s="32">
        <f t="shared" si="12"/>
        <v>46858.14</v>
      </c>
      <c r="J72" s="32">
        <f t="shared" si="12"/>
        <v>52977.96</v>
      </c>
      <c r="K72" s="32">
        <f t="shared" si="12"/>
        <v>59457.78</v>
      </c>
      <c r="L72" s="32">
        <f t="shared" si="12"/>
        <v>66297.599999999991</v>
      </c>
      <c r="M72" s="32">
        <f t="shared" si="12"/>
        <v>73497.42</v>
      </c>
      <c r="N72" s="32">
        <f t="shared" si="12"/>
        <v>81057.239999999991</v>
      </c>
      <c r="O72" s="32">
        <f t="shared" si="12"/>
        <v>89276.94</v>
      </c>
    </row>
    <row r="73" spans="1:19" x14ac:dyDescent="0.25">
      <c r="A73" s="15"/>
      <c r="B73" s="15"/>
      <c r="C73" s="15"/>
      <c r="D73" s="16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</row>
    <row r="74" spans="1:19" x14ac:dyDescent="0.25">
      <c r="A74" s="15" t="s">
        <v>54</v>
      </c>
      <c r="B74" s="15"/>
      <c r="C74" s="15"/>
      <c r="D74" s="16">
        <v>5000</v>
      </c>
      <c r="E74" s="32">
        <f>$D$74</f>
        <v>5000</v>
      </c>
      <c r="F74" s="32">
        <f t="shared" ref="F74:O74" si="13">$D$74</f>
        <v>5000</v>
      </c>
      <c r="G74" s="32">
        <f t="shared" si="13"/>
        <v>5000</v>
      </c>
      <c r="H74" s="32">
        <f t="shared" si="13"/>
        <v>5000</v>
      </c>
      <c r="I74" s="32">
        <f t="shared" si="13"/>
        <v>5000</v>
      </c>
      <c r="J74" s="32">
        <f t="shared" si="13"/>
        <v>5000</v>
      </c>
      <c r="K74" s="32">
        <f t="shared" si="13"/>
        <v>5000</v>
      </c>
      <c r="L74" s="32">
        <f t="shared" si="13"/>
        <v>5000</v>
      </c>
      <c r="M74" s="32">
        <f t="shared" si="13"/>
        <v>5000</v>
      </c>
      <c r="N74" s="32">
        <f t="shared" si="13"/>
        <v>5000</v>
      </c>
      <c r="O74" s="32">
        <f t="shared" si="13"/>
        <v>5000</v>
      </c>
      <c r="P74" s="15" t="s">
        <v>216</v>
      </c>
      <c r="Q74" s="15"/>
      <c r="R74" s="15"/>
      <c r="S74" s="15"/>
    </row>
    <row r="75" spans="1:19" x14ac:dyDescent="0.25">
      <c r="A75" s="15"/>
      <c r="B75" s="15"/>
      <c r="C75" s="15"/>
      <c r="D75" s="16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15"/>
      <c r="Q75" s="15"/>
      <c r="R75" s="15"/>
      <c r="S75" s="15"/>
    </row>
    <row r="76" spans="1:19" x14ac:dyDescent="0.25">
      <c r="A76" s="15" t="s">
        <v>218</v>
      </c>
      <c r="B76" s="15"/>
      <c r="C76" s="15"/>
      <c r="D76" s="16">
        <v>5000</v>
      </c>
      <c r="E76" s="32">
        <f>$D$76</f>
        <v>5000</v>
      </c>
      <c r="F76" s="32">
        <f t="shared" ref="F76:O76" si="14">$D$76</f>
        <v>5000</v>
      </c>
      <c r="G76" s="32">
        <f t="shared" si="14"/>
        <v>5000</v>
      </c>
      <c r="H76" s="32">
        <f t="shared" si="14"/>
        <v>5000</v>
      </c>
      <c r="I76" s="32">
        <f t="shared" si="14"/>
        <v>5000</v>
      </c>
      <c r="J76" s="32">
        <f t="shared" si="14"/>
        <v>5000</v>
      </c>
      <c r="K76" s="32">
        <f t="shared" si="14"/>
        <v>5000</v>
      </c>
      <c r="L76" s="32">
        <f t="shared" si="14"/>
        <v>5000</v>
      </c>
      <c r="M76" s="32">
        <f t="shared" si="14"/>
        <v>5000</v>
      </c>
      <c r="N76" s="32">
        <f t="shared" si="14"/>
        <v>5000</v>
      </c>
      <c r="O76" s="32">
        <f t="shared" si="14"/>
        <v>5000</v>
      </c>
      <c r="P76" s="15" t="s">
        <v>219</v>
      </c>
      <c r="Q76" s="15"/>
      <c r="R76" s="15"/>
      <c r="S76" s="15"/>
    </row>
    <row r="77" spans="1:19" x14ac:dyDescent="0.25">
      <c r="A77" s="15"/>
      <c r="B77" s="15"/>
      <c r="C77" s="15"/>
      <c r="D77" s="16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15"/>
      <c r="Q77" s="15"/>
      <c r="R77" s="15"/>
      <c r="S77" s="15"/>
    </row>
    <row r="78" spans="1:19" x14ac:dyDescent="0.25">
      <c r="A78" s="15" t="s">
        <v>92</v>
      </c>
      <c r="B78" s="15"/>
      <c r="C78" s="15"/>
      <c r="D78" s="16">
        <v>4000</v>
      </c>
      <c r="E78" s="32">
        <f>$D$78</f>
        <v>4000</v>
      </c>
      <c r="F78" s="32">
        <f t="shared" ref="F78:O78" si="15">$D$78</f>
        <v>4000</v>
      </c>
      <c r="G78" s="32">
        <f t="shared" si="15"/>
        <v>4000</v>
      </c>
      <c r="H78" s="32">
        <f t="shared" si="15"/>
        <v>4000</v>
      </c>
      <c r="I78" s="32">
        <f t="shared" si="15"/>
        <v>4000</v>
      </c>
      <c r="J78" s="32">
        <f t="shared" si="15"/>
        <v>4000</v>
      </c>
      <c r="K78" s="32">
        <f t="shared" si="15"/>
        <v>4000</v>
      </c>
      <c r="L78" s="32">
        <f t="shared" si="15"/>
        <v>4000</v>
      </c>
      <c r="M78" s="32">
        <f t="shared" si="15"/>
        <v>4000</v>
      </c>
      <c r="N78" s="32">
        <f t="shared" si="15"/>
        <v>4000</v>
      </c>
      <c r="O78" s="32">
        <f t="shared" si="15"/>
        <v>4000</v>
      </c>
    </row>
    <row r="79" spans="1:19" x14ac:dyDescent="0.25">
      <c r="A79" s="15"/>
      <c r="B79" s="15"/>
      <c r="C79" s="15"/>
      <c r="D79" s="16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</row>
    <row r="80" spans="1:19" x14ac:dyDescent="0.25">
      <c r="A80" s="15" t="s">
        <v>60</v>
      </c>
      <c r="B80" s="15"/>
      <c r="C80" s="15"/>
      <c r="D80" s="16">
        <v>1500</v>
      </c>
      <c r="E80" s="32">
        <f>$D$80</f>
        <v>1500</v>
      </c>
      <c r="F80" s="32">
        <f t="shared" ref="F80:O80" si="16">$D$80</f>
        <v>1500</v>
      </c>
      <c r="G80" s="32">
        <f t="shared" si="16"/>
        <v>1500</v>
      </c>
      <c r="H80" s="32">
        <f t="shared" si="16"/>
        <v>1500</v>
      </c>
      <c r="I80" s="32">
        <f t="shared" si="16"/>
        <v>1500</v>
      </c>
      <c r="J80" s="32">
        <f t="shared" si="16"/>
        <v>1500</v>
      </c>
      <c r="K80" s="32">
        <f t="shared" si="16"/>
        <v>1500</v>
      </c>
      <c r="L80" s="32">
        <f t="shared" si="16"/>
        <v>1500</v>
      </c>
      <c r="M80" s="32">
        <f t="shared" si="16"/>
        <v>1500</v>
      </c>
      <c r="N80" s="32">
        <f t="shared" si="16"/>
        <v>1500</v>
      </c>
      <c r="O80" s="32">
        <f t="shared" si="16"/>
        <v>1500</v>
      </c>
    </row>
    <row r="81" spans="1:19" x14ac:dyDescent="0.25">
      <c r="A81" s="15"/>
      <c r="B81" s="15"/>
      <c r="C81" s="15"/>
      <c r="D81" s="16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</row>
    <row r="82" spans="1:19" x14ac:dyDescent="0.25">
      <c r="A82" s="15" t="s">
        <v>93</v>
      </c>
      <c r="B82" s="15"/>
      <c r="C82" s="15"/>
      <c r="D82" s="16">
        <f>6*(D8+D18+D28)*0.7</f>
        <v>1260</v>
      </c>
      <c r="E82" s="32">
        <f t="shared" ref="E82:O82" si="17">6*(E8+E18+E28)*0.7</f>
        <v>1281</v>
      </c>
      <c r="F82" s="32">
        <f t="shared" si="17"/>
        <v>1386</v>
      </c>
      <c r="G82" s="32">
        <f t="shared" si="17"/>
        <v>1478.3999999999999</v>
      </c>
      <c r="H82" s="32">
        <f t="shared" si="17"/>
        <v>1570.8</v>
      </c>
      <c r="I82" s="32">
        <f t="shared" si="17"/>
        <v>1663.1999999999998</v>
      </c>
      <c r="J82" s="32">
        <f t="shared" si="17"/>
        <v>1797.6</v>
      </c>
      <c r="K82" s="32">
        <f t="shared" si="17"/>
        <v>1931.9999999999998</v>
      </c>
      <c r="L82" s="32">
        <f t="shared" si="17"/>
        <v>2066.4</v>
      </c>
      <c r="M82" s="32">
        <f t="shared" si="17"/>
        <v>2200.7999999999997</v>
      </c>
      <c r="N82" s="32">
        <f t="shared" si="17"/>
        <v>2335.1999999999998</v>
      </c>
      <c r="O82" s="32">
        <f t="shared" si="17"/>
        <v>2478</v>
      </c>
    </row>
    <row r="83" spans="1:19" x14ac:dyDescent="0.25">
      <c r="A83" s="15"/>
      <c r="B83" s="15"/>
      <c r="C83" s="15"/>
      <c r="D83" s="16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</row>
    <row r="84" spans="1:19" x14ac:dyDescent="0.25">
      <c r="A84" s="15" t="s">
        <v>56</v>
      </c>
      <c r="B84" s="15"/>
      <c r="C84" s="15"/>
      <c r="D84" s="16">
        <v>1000</v>
      </c>
      <c r="E84" s="32">
        <f>$D$84</f>
        <v>1000</v>
      </c>
      <c r="F84" s="32">
        <f t="shared" ref="F84:O84" si="18">$D$84</f>
        <v>1000</v>
      </c>
      <c r="G84" s="32">
        <f t="shared" si="18"/>
        <v>1000</v>
      </c>
      <c r="H84" s="32">
        <f t="shared" si="18"/>
        <v>1000</v>
      </c>
      <c r="I84" s="32">
        <f t="shared" si="18"/>
        <v>1000</v>
      </c>
      <c r="J84" s="32">
        <f t="shared" si="18"/>
        <v>1000</v>
      </c>
      <c r="K84" s="32">
        <f t="shared" si="18"/>
        <v>1000</v>
      </c>
      <c r="L84" s="32">
        <f t="shared" si="18"/>
        <v>1000</v>
      </c>
      <c r="M84" s="32">
        <f t="shared" si="18"/>
        <v>1000</v>
      </c>
      <c r="N84" s="32">
        <f t="shared" si="18"/>
        <v>1000</v>
      </c>
      <c r="O84" s="32">
        <f t="shared" si="18"/>
        <v>1000</v>
      </c>
    </row>
    <row r="85" spans="1:19" x14ac:dyDescent="0.25">
      <c r="A85" s="15"/>
      <c r="B85" s="15"/>
      <c r="C85" s="15"/>
      <c r="D85" s="16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</row>
    <row r="86" spans="1:19" x14ac:dyDescent="0.25">
      <c r="A86" s="15" t="s">
        <v>94</v>
      </c>
      <c r="B86" s="15"/>
      <c r="C86" s="15"/>
      <c r="D86" s="16">
        <v>3000</v>
      </c>
      <c r="E86" s="32">
        <f>$D$86</f>
        <v>3000</v>
      </c>
      <c r="F86" s="32">
        <f t="shared" ref="F86:O86" si="19">$D$86</f>
        <v>3000</v>
      </c>
      <c r="G86" s="32">
        <f t="shared" si="19"/>
        <v>3000</v>
      </c>
      <c r="H86" s="32">
        <f t="shared" si="19"/>
        <v>3000</v>
      </c>
      <c r="I86" s="32">
        <f t="shared" si="19"/>
        <v>3000</v>
      </c>
      <c r="J86" s="32">
        <f t="shared" si="19"/>
        <v>3000</v>
      </c>
      <c r="K86" s="32">
        <f t="shared" si="19"/>
        <v>3000</v>
      </c>
      <c r="L86" s="32">
        <f t="shared" si="19"/>
        <v>3000</v>
      </c>
      <c r="M86" s="32">
        <f t="shared" si="19"/>
        <v>3000</v>
      </c>
      <c r="N86" s="32">
        <f t="shared" si="19"/>
        <v>3000</v>
      </c>
      <c r="O86" s="32">
        <f t="shared" si="19"/>
        <v>3000</v>
      </c>
    </row>
    <row r="87" spans="1:19" x14ac:dyDescent="0.25">
      <c r="A87" s="15"/>
      <c r="B87" s="15"/>
      <c r="C87" s="15"/>
      <c r="D87" s="16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</row>
    <row r="88" spans="1:19" x14ac:dyDescent="0.25">
      <c r="A88" s="15" t="s">
        <v>95</v>
      </c>
      <c r="B88" s="15"/>
      <c r="C88" s="15"/>
      <c r="D88" s="16">
        <v>2000</v>
      </c>
      <c r="E88" s="32">
        <f>$D$88</f>
        <v>2000</v>
      </c>
      <c r="F88" s="32">
        <f t="shared" ref="F88:O88" si="20">$D$88</f>
        <v>2000</v>
      </c>
      <c r="G88" s="32">
        <f t="shared" si="20"/>
        <v>2000</v>
      </c>
      <c r="H88" s="32">
        <f t="shared" si="20"/>
        <v>2000</v>
      </c>
      <c r="I88" s="32">
        <f t="shared" si="20"/>
        <v>2000</v>
      </c>
      <c r="J88" s="32">
        <f t="shared" si="20"/>
        <v>2000</v>
      </c>
      <c r="K88" s="32">
        <f t="shared" si="20"/>
        <v>2000</v>
      </c>
      <c r="L88" s="32">
        <f t="shared" si="20"/>
        <v>2000</v>
      </c>
      <c r="M88" s="32">
        <f t="shared" si="20"/>
        <v>2000</v>
      </c>
      <c r="N88" s="32">
        <f t="shared" si="20"/>
        <v>2000</v>
      </c>
      <c r="O88" s="32">
        <f t="shared" si="20"/>
        <v>2000</v>
      </c>
    </row>
    <row r="89" spans="1:19" x14ac:dyDescent="0.25">
      <c r="A89" s="15"/>
      <c r="B89" s="15"/>
      <c r="C89" s="15"/>
      <c r="D89" s="16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</row>
    <row r="90" spans="1:19" x14ac:dyDescent="0.25">
      <c r="A90" s="15" t="s">
        <v>217</v>
      </c>
      <c r="B90" s="15"/>
      <c r="C90" s="15"/>
      <c r="D90" s="16">
        <f>500+D58*0.6*0.02</f>
        <v>4660.88</v>
      </c>
      <c r="E90" s="32">
        <f t="shared" ref="E90:O90" si="21">500+E58*0.6*0.02</f>
        <v>6392.54</v>
      </c>
      <c r="F90" s="32">
        <f t="shared" si="21"/>
        <v>7279.7359999999999</v>
      </c>
      <c r="G90" s="32">
        <f t="shared" si="21"/>
        <v>8095.7</v>
      </c>
      <c r="H90" s="32">
        <f t="shared" si="21"/>
        <v>8959.6640000000007</v>
      </c>
      <c r="I90" s="32">
        <f t="shared" si="21"/>
        <v>9871.6279999999988</v>
      </c>
      <c r="J90" s="32">
        <f t="shared" si="21"/>
        <v>11095.592000000001</v>
      </c>
      <c r="K90" s="32">
        <f t="shared" si="21"/>
        <v>12391.555999999999</v>
      </c>
      <c r="L90" s="32">
        <f t="shared" si="21"/>
        <v>13759.52</v>
      </c>
      <c r="M90" s="32">
        <f t="shared" si="21"/>
        <v>15199.483999999999</v>
      </c>
      <c r="N90" s="32">
        <f t="shared" si="21"/>
        <v>16711.448</v>
      </c>
      <c r="O90" s="32">
        <f t="shared" si="21"/>
        <v>18355.388000000003</v>
      </c>
      <c r="P90" s="15" t="s">
        <v>222</v>
      </c>
      <c r="Q90" s="15"/>
      <c r="R90" s="15"/>
      <c r="S90" s="15"/>
    </row>
    <row r="91" spans="1:19" x14ac:dyDescent="0.25">
      <c r="A91" s="15"/>
      <c r="B91" s="15"/>
      <c r="C91" s="15"/>
      <c r="D91" s="16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15"/>
      <c r="Q91" s="15"/>
      <c r="R91" s="15"/>
      <c r="S91" s="15"/>
    </row>
    <row r="92" spans="1:19" x14ac:dyDescent="0.25">
      <c r="A92" s="15" t="s">
        <v>96</v>
      </c>
      <c r="B92" s="15"/>
      <c r="C92" s="15"/>
      <c r="D92" s="16">
        <v>3000</v>
      </c>
      <c r="E92" s="32">
        <f>$D$92</f>
        <v>3000</v>
      </c>
      <c r="F92" s="32">
        <f t="shared" ref="F92:O92" si="22">$D$92</f>
        <v>3000</v>
      </c>
      <c r="G92" s="32">
        <f t="shared" si="22"/>
        <v>3000</v>
      </c>
      <c r="H92" s="32">
        <f t="shared" si="22"/>
        <v>3000</v>
      </c>
      <c r="I92" s="32">
        <f t="shared" si="22"/>
        <v>3000</v>
      </c>
      <c r="J92" s="32">
        <f t="shared" si="22"/>
        <v>3000</v>
      </c>
      <c r="K92" s="32">
        <f t="shared" si="22"/>
        <v>3000</v>
      </c>
      <c r="L92" s="32">
        <f t="shared" si="22"/>
        <v>3000</v>
      </c>
      <c r="M92" s="32">
        <f t="shared" si="22"/>
        <v>3000</v>
      </c>
      <c r="N92" s="32">
        <f t="shared" si="22"/>
        <v>3000</v>
      </c>
      <c r="O92" s="32">
        <f t="shared" si="22"/>
        <v>3000</v>
      </c>
      <c r="P92" s="52" t="s">
        <v>223</v>
      </c>
      <c r="Q92" s="53"/>
      <c r="R92" s="53"/>
      <c r="S92" s="54"/>
    </row>
    <row r="93" spans="1:19" x14ac:dyDescent="0.25">
      <c r="A93" s="15"/>
      <c r="B93" s="15"/>
      <c r="C93" s="15"/>
      <c r="D93" s="16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55"/>
      <c r="Q93" s="56"/>
      <c r="R93" s="56"/>
      <c r="S93" s="57"/>
    </row>
    <row r="94" spans="1:19" x14ac:dyDescent="0.25">
      <c r="A94" s="15"/>
      <c r="B94" s="15"/>
      <c r="C94" s="15"/>
      <c r="D94" s="16">
        <v>4700</v>
      </c>
      <c r="E94" s="32">
        <f>$D$94</f>
        <v>4700</v>
      </c>
      <c r="F94" s="32">
        <f t="shared" ref="F94:O94" si="23">$D$94</f>
        <v>4700</v>
      </c>
      <c r="G94" s="32">
        <f t="shared" si="23"/>
        <v>4700</v>
      </c>
      <c r="H94" s="32">
        <f t="shared" si="23"/>
        <v>4700</v>
      </c>
      <c r="I94" s="32">
        <f t="shared" si="23"/>
        <v>4700</v>
      </c>
      <c r="J94" s="32">
        <f t="shared" si="23"/>
        <v>4700</v>
      </c>
      <c r="K94" s="32">
        <f t="shared" si="23"/>
        <v>4700</v>
      </c>
      <c r="L94" s="32">
        <f t="shared" si="23"/>
        <v>4700</v>
      </c>
      <c r="M94" s="32">
        <f t="shared" si="23"/>
        <v>4700</v>
      </c>
      <c r="N94" s="32">
        <f t="shared" si="23"/>
        <v>4700</v>
      </c>
      <c r="O94" s="32">
        <f t="shared" si="23"/>
        <v>4700</v>
      </c>
      <c r="P94" s="55"/>
      <c r="Q94" s="56"/>
      <c r="R94" s="56"/>
      <c r="S94" s="57"/>
    </row>
    <row r="95" spans="1:19" x14ac:dyDescent="0.25">
      <c r="A95" s="15"/>
      <c r="B95" s="15"/>
      <c r="C95" s="15"/>
      <c r="D95" s="16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58"/>
      <c r="Q95" s="59"/>
      <c r="R95" s="59"/>
      <c r="S95" s="60"/>
    </row>
    <row r="96" spans="1:19" x14ac:dyDescent="0.25">
      <c r="A96" s="15" t="s">
        <v>149</v>
      </c>
      <c r="B96" s="15"/>
      <c r="C96" s="15"/>
      <c r="D96" s="16">
        <f>(D58)*0.07</f>
        <v>24271.800000000003</v>
      </c>
      <c r="E96" s="16">
        <f t="shared" ref="E96:O96" si="24">(E58)*0.07</f>
        <v>34373.15</v>
      </c>
      <c r="F96" s="16">
        <f t="shared" si="24"/>
        <v>39548.460000000006</v>
      </c>
      <c r="G96" s="16">
        <f t="shared" si="24"/>
        <v>44308.250000000007</v>
      </c>
      <c r="H96" s="16">
        <f t="shared" si="24"/>
        <v>49348.040000000008</v>
      </c>
      <c r="I96" s="16">
        <f t="shared" si="24"/>
        <v>54667.83</v>
      </c>
      <c r="J96" s="16">
        <f t="shared" si="24"/>
        <v>61807.62</v>
      </c>
      <c r="K96" s="16">
        <f t="shared" si="24"/>
        <v>69367.41</v>
      </c>
      <c r="L96" s="16">
        <f t="shared" si="24"/>
        <v>77347.200000000012</v>
      </c>
      <c r="M96" s="16">
        <f t="shared" si="24"/>
        <v>85746.99</v>
      </c>
      <c r="N96" s="16">
        <f t="shared" si="24"/>
        <v>94566.780000000013</v>
      </c>
      <c r="O96" s="16">
        <f t="shared" si="24"/>
        <v>104156.43000000001</v>
      </c>
    </row>
    <row r="97" spans="1:16" x14ac:dyDescent="0.25">
      <c r="A97" s="15"/>
      <c r="B97" s="15"/>
      <c r="C97" s="15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</row>
    <row r="98" spans="1:16" x14ac:dyDescent="0.25">
      <c r="A98" s="17" t="s">
        <v>97</v>
      </c>
      <c r="B98" s="17"/>
      <c r="C98" s="17"/>
      <c r="D98" s="32">
        <f>D66+D68+D70+D72+D74+D76+D78+D80+D82+D84+D86+D88+D90+D92+D94+D96</f>
        <v>178197.08000000002</v>
      </c>
      <c r="E98" s="32">
        <f t="shared" ref="E98:O98" si="25">E66+E68+E70+E72+E74+E76+E78+E80+E82+E84+E86+E88+E90+E92+E94+E96</f>
        <v>198709.39</v>
      </c>
      <c r="F98" s="32">
        <f t="shared" si="25"/>
        <v>209312.87599999999</v>
      </c>
      <c r="G98" s="32">
        <f t="shared" si="25"/>
        <v>219060.85</v>
      </c>
      <c r="H98" s="32">
        <f t="shared" si="25"/>
        <v>229376.82399999999</v>
      </c>
      <c r="I98" s="32">
        <f t="shared" si="25"/>
        <v>240260.79800000001</v>
      </c>
      <c r="J98" s="32">
        <f t="shared" si="25"/>
        <v>254878.772</v>
      </c>
      <c r="K98" s="32">
        <f t="shared" si="25"/>
        <v>270348.74600000004</v>
      </c>
      <c r="L98" s="32">
        <f t="shared" si="25"/>
        <v>286670.71999999997</v>
      </c>
      <c r="M98" s="32">
        <f t="shared" si="25"/>
        <v>303844.69399999996</v>
      </c>
      <c r="N98" s="32">
        <f t="shared" si="25"/>
        <v>321870.66800000001</v>
      </c>
      <c r="O98" s="32">
        <f t="shared" si="25"/>
        <v>341466.75800000003</v>
      </c>
    </row>
    <row r="99" spans="1:16" x14ac:dyDescent="0.25">
      <c r="A99" s="17"/>
      <c r="B99" s="17"/>
      <c r="C99" s="17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</row>
    <row r="100" spans="1:16" x14ac:dyDescent="0.25">
      <c r="A100" s="18" t="s">
        <v>99</v>
      </c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</row>
    <row r="101" spans="1:16" x14ac:dyDescent="0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</row>
    <row r="102" spans="1:16" ht="15" customHeight="1" x14ac:dyDescent="0.25">
      <c r="A102" s="15" t="s">
        <v>99</v>
      </c>
      <c r="B102" s="15"/>
      <c r="C102" s="15"/>
      <c r="D102" s="36">
        <f t="shared" ref="D102:O102" si="26">D62-D98</f>
        <v>17794.919999999984</v>
      </c>
      <c r="E102" s="36">
        <f t="shared" si="26"/>
        <v>83352.609999999986</v>
      </c>
      <c r="F102" s="36">
        <f t="shared" si="26"/>
        <v>111077.52400000003</v>
      </c>
      <c r="G102" s="36">
        <f t="shared" si="26"/>
        <v>141828.04999999996</v>
      </c>
      <c r="H102" s="36">
        <f t="shared" si="26"/>
        <v>174410.57599999997</v>
      </c>
      <c r="I102" s="36">
        <f t="shared" si="26"/>
        <v>208825.10199999996</v>
      </c>
      <c r="J102" s="36">
        <f t="shared" si="26"/>
        <v>255105.62799999997</v>
      </c>
      <c r="K102" s="36">
        <f t="shared" si="26"/>
        <v>304134.15399999998</v>
      </c>
      <c r="L102" s="36">
        <f t="shared" si="26"/>
        <v>355910.67999999993</v>
      </c>
      <c r="M102" s="36">
        <f t="shared" si="26"/>
        <v>410435.20599999995</v>
      </c>
      <c r="N102" s="36">
        <f t="shared" si="26"/>
        <v>467707.73200000002</v>
      </c>
      <c r="O102" s="36">
        <f t="shared" si="26"/>
        <v>530008.94199999992</v>
      </c>
      <c r="P102" s="2"/>
    </row>
    <row r="103" spans="1:16" x14ac:dyDescent="0.25">
      <c r="A103" s="15"/>
      <c r="B103" s="15"/>
      <c r="C103" s="15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2"/>
    </row>
    <row r="104" spans="1:16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2"/>
    </row>
    <row r="105" spans="1:1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2"/>
    </row>
    <row r="106" spans="1:1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x14ac:dyDescent="0.25">
      <c r="P108" s="2"/>
    </row>
    <row r="109" spans="1:16" x14ac:dyDescent="0.25">
      <c r="P109" s="2"/>
    </row>
    <row r="456" spans="1:15" x14ac:dyDescent="0.25">
      <c r="A456" s="15" t="s">
        <v>111</v>
      </c>
      <c r="B456" s="15"/>
      <c r="C456" s="15"/>
      <c r="D456" s="3">
        <f>D102</f>
        <v>17794.919999999984</v>
      </c>
      <c r="E456" s="3">
        <f t="shared" ref="E456:O456" si="27">E102</f>
        <v>83352.609999999986</v>
      </c>
      <c r="F456" s="3">
        <f t="shared" si="27"/>
        <v>111077.52400000003</v>
      </c>
      <c r="G456" s="3">
        <f t="shared" si="27"/>
        <v>141828.04999999996</v>
      </c>
      <c r="H456" s="3">
        <f t="shared" si="27"/>
        <v>174410.57599999997</v>
      </c>
      <c r="I456" s="3">
        <f t="shared" si="27"/>
        <v>208825.10199999996</v>
      </c>
      <c r="J456" s="3">
        <f t="shared" si="27"/>
        <v>255105.62799999997</v>
      </c>
      <c r="K456" s="3">
        <f t="shared" si="27"/>
        <v>304134.15399999998</v>
      </c>
      <c r="L456" s="3">
        <f t="shared" si="27"/>
        <v>355910.67999999993</v>
      </c>
      <c r="M456" s="3">
        <f t="shared" si="27"/>
        <v>410435.20599999995</v>
      </c>
      <c r="N456" s="3">
        <f t="shared" si="27"/>
        <v>467707.73200000002</v>
      </c>
      <c r="O456" s="3">
        <f t="shared" si="27"/>
        <v>530008.94199999992</v>
      </c>
    </row>
  </sheetData>
  <mergeCells count="512">
    <mergeCell ref="P74:S75"/>
    <mergeCell ref="P76:S77"/>
    <mergeCell ref="P90:S91"/>
    <mergeCell ref="P92:S95"/>
    <mergeCell ref="J20:J21"/>
    <mergeCell ref="K20:K21"/>
    <mergeCell ref="L20:L21"/>
    <mergeCell ref="M20:M21"/>
    <mergeCell ref="N20:N21"/>
    <mergeCell ref="O20:O21"/>
    <mergeCell ref="P20:S21"/>
    <mergeCell ref="A22:O23"/>
    <mergeCell ref="A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38:S39"/>
    <mergeCell ref="A16:O17"/>
    <mergeCell ref="A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S19"/>
    <mergeCell ref="A20:C21"/>
    <mergeCell ref="D20:D21"/>
    <mergeCell ref="E20:E21"/>
    <mergeCell ref="F20:F21"/>
    <mergeCell ref="G20:G21"/>
    <mergeCell ref="H20:H21"/>
    <mergeCell ref="I20:I21"/>
    <mergeCell ref="A26:O27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66:S67"/>
    <mergeCell ref="P4:S5"/>
    <mergeCell ref="P68:S69"/>
    <mergeCell ref="P70:S71"/>
    <mergeCell ref="A456:C456"/>
    <mergeCell ref="P40:S41"/>
    <mergeCell ref="P8:S9"/>
    <mergeCell ref="P10:S11"/>
    <mergeCell ref="O102:O103"/>
    <mergeCell ref="I102:I103"/>
    <mergeCell ref="J102:J103"/>
    <mergeCell ref="K102:K103"/>
    <mergeCell ref="L102:L103"/>
    <mergeCell ref="M102:M103"/>
    <mergeCell ref="N102:N103"/>
    <mergeCell ref="A102:C103"/>
    <mergeCell ref="D102:D103"/>
    <mergeCell ref="E102:E103"/>
    <mergeCell ref="F102:F103"/>
    <mergeCell ref="M38:M39"/>
    <mergeCell ref="N38:N39"/>
    <mergeCell ref="A28:C29"/>
    <mergeCell ref="D28:D29"/>
    <mergeCell ref="E28:E29"/>
    <mergeCell ref="G102:G103"/>
    <mergeCell ref="H102:H103"/>
    <mergeCell ref="K98:K99"/>
    <mergeCell ref="L98:L99"/>
    <mergeCell ref="M98:M99"/>
    <mergeCell ref="N98:N99"/>
    <mergeCell ref="O98:O99"/>
    <mergeCell ref="A100:O101"/>
    <mergeCell ref="N94:N95"/>
    <mergeCell ref="O94:O95"/>
    <mergeCell ref="A98:C99"/>
    <mergeCell ref="D98:D99"/>
    <mergeCell ref="E98:E99"/>
    <mergeCell ref="F98:F99"/>
    <mergeCell ref="G98:G99"/>
    <mergeCell ref="H98:H99"/>
    <mergeCell ref="I98:I99"/>
    <mergeCell ref="J98:J99"/>
    <mergeCell ref="H94:H95"/>
    <mergeCell ref="I94:I95"/>
    <mergeCell ref="J94:J95"/>
    <mergeCell ref="K94:K95"/>
    <mergeCell ref="L94:L95"/>
    <mergeCell ref="M94:M95"/>
    <mergeCell ref="K92:K93"/>
    <mergeCell ref="L92:L93"/>
    <mergeCell ref="M92:M93"/>
    <mergeCell ref="N92:N93"/>
    <mergeCell ref="O92:O93"/>
    <mergeCell ref="A94:C95"/>
    <mergeCell ref="D94:D95"/>
    <mergeCell ref="E94:E95"/>
    <mergeCell ref="F94:F95"/>
    <mergeCell ref="G94:G95"/>
    <mergeCell ref="A92:C93"/>
    <mergeCell ref="D92:D93"/>
    <mergeCell ref="E92:E93"/>
    <mergeCell ref="F92:F93"/>
    <mergeCell ref="G92:G93"/>
    <mergeCell ref="H92:H93"/>
    <mergeCell ref="I92:I93"/>
    <mergeCell ref="J92:J93"/>
    <mergeCell ref="H90:H91"/>
    <mergeCell ref="I90:I91"/>
    <mergeCell ref="J90:J91"/>
    <mergeCell ref="K88:K89"/>
    <mergeCell ref="L88:L89"/>
    <mergeCell ref="M88:M89"/>
    <mergeCell ref="N88:N89"/>
    <mergeCell ref="O88:O89"/>
    <mergeCell ref="A90:C91"/>
    <mergeCell ref="D90:D91"/>
    <mergeCell ref="E90:E91"/>
    <mergeCell ref="F90:F91"/>
    <mergeCell ref="G90:G91"/>
    <mergeCell ref="N90:N91"/>
    <mergeCell ref="O90:O91"/>
    <mergeCell ref="K90:K91"/>
    <mergeCell ref="L90:L91"/>
    <mergeCell ref="M90:M91"/>
    <mergeCell ref="A88:C89"/>
    <mergeCell ref="D88:D89"/>
    <mergeCell ref="E88:E89"/>
    <mergeCell ref="F88:F89"/>
    <mergeCell ref="G88:G89"/>
    <mergeCell ref="H88:H89"/>
    <mergeCell ref="I88:I89"/>
    <mergeCell ref="J88:J89"/>
    <mergeCell ref="H86:H87"/>
    <mergeCell ref="I86:I87"/>
    <mergeCell ref="J86:J87"/>
    <mergeCell ref="K84:K85"/>
    <mergeCell ref="L84:L85"/>
    <mergeCell ref="M84:M85"/>
    <mergeCell ref="N84:N85"/>
    <mergeCell ref="O84:O85"/>
    <mergeCell ref="A86:C87"/>
    <mergeCell ref="D86:D87"/>
    <mergeCell ref="E86:E87"/>
    <mergeCell ref="F86:F87"/>
    <mergeCell ref="G86:G87"/>
    <mergeCell ref="N86:N87"/>
    <mergeCell ref="O86:O87"/>
    <mergeCell ref="K86:K87"/>
    <mergeCell ref="L86:L87"/>
    <mergeCell ref="M86:M87"/>
    <mergeCell ref="A84:C85"/>
    <mergeCell ref="D84:D85"/>
    <mergeCell ref="E84:E85"/>
    <mergeCell ref="F84:F85"/>
    <mergeCell ref="G84:G85"/>
    <mergeCell ref="H84:H85"/>
    <mergeCell ref="I84:I85"/>
    <mergeCell ref="J84:J85"/>
    <mergeCell ref="H82:H83"/>
    <mergeCell ref="I82:I83"/>
    <mergeCell ref="J82:J83"/>
    <mergeCell ref="K80:K81"/>
    <mergeCell ref="L80:L81"/>
    <mergeCell ref="M80:M81"/>
    <mergeCell ref="N80:N81"/>
    <mergeCell ref="O80:O81"/>
    <mergeCell ref="A82:C83"/>
    <mergeCell ref="D82:D83"/>
    <mergeCell ref="E82:E83"/>
    <mergeCell ref="F82:F83"/>
    <mergeCell ref="G82:G83"/>
    <mergeCell ref="N82:N83"/>
    <mergeCell ref="O82:O83"/>
    <mergeCell ref="K82:K83"/>
    <mergeCell ref="L82:L83"/>
    <mergeCell ref="M82:M83"/>
    <mergeCell ref="A80:C81"/>
    <mergeCell ref="D80:D81"/>
    <mergeCell ref="E80:E81"/>
    <mergeCell ref="F80:F81"/>
    <mergeCell ref="G80:G81"/>
    <mergeCell ref="H80:H81"/>
    <mergeCell ref="I80:I81"/>
    <mergeCell ref="J80:J81"/>
    <mergeCell ref="H78:H79"/>
    <mergeCell ref="I78:I79"/>
    <mergeCell ref="J78:J79"/>
    <mergeCell ref="K76:K77"/>
    <mergeCell ref="L76:L77"/>
    <mergeCell ref="M76:M77"/>
    <mergeCell ref="N76:N77"/>
    <mergeCell ref="O76:O77"/>
    <mergeCell ref="A78:C79"/>
    <mergeCell ref="D78:D79"/>
    <mergeCell ref="E78:E79"/>
    <mergeCell ref="F78:F79"/>
    <mergeCell ref="G78:G79"/>
    <mergeCell ref="N78:N79"/>
    <mergeCell ref="O78:O79"/>
    <mergeCell ref="K78:K79"/>
    <mergeCell ref="L78:L79"/>
    <mergeCell ref="M78:M79"/>
    <mergeCell ref="A76:C77"/>
    <mergeCell ref="D76:D77"/>
    <mergeCell ref="E76:E77"/>
    <mergeCell ref="F76:F77"/>
    <mergeCell ref="G76:G77"/>
    <mergeCell ref="H76:H77"/>
    <mergeCell ref="I76:I77"/>
    <mergeCell ref="J76:J77"/>
    <mergeCell ref="H74:H75"/>
    <mergeCell ref="I74:I75"/>
    <mergeCell ref="J74:J75"/>
    <mergeCell ref="K72:K73"/>
    <mergeCell ref="L72:L73"/>
    <mergeCell ref="M72:M73"/>
    <mergeCell ref="N72:N73"/>
    <mergeCell ref="O72:O73"/>
    <mergeCell ref="A74:C75"/>
    <mergeCell ref="D74:D75"/>
    <mergeCell ref="E74:E75"/>
    <mergeCell ref="F74:F75"/>
    <mergeCell ref="G74:G75"/>
    <mergeCell ref="N74:N75"/>
    <mergeCell ref="O74:O75"/>
    <mergeCell ref="K74:K75"/>
    <mergeCell ref="L74:L75"/>
    <mergeCell ref="M74:M75"/>
    <mergeCell ref="A72:C73"/>
    <mergeCell ref="D72:D73"/>
    <mergeCell ref="E72:E73"/>
    <mergeCell ref="F72:F73"/>
    <mergeCell ref="G72:G73"/>
    <mergeCell ref="H72:H73"/>
    <mergeCell ref="I72:I73"/>
    <mergeCell ref="J72:J73"/>
    <mergeCell ref="H70:H71"/>
    <mergeCell ref="I70:I71"/>
    <mergeCell ref="J70:J71"/>
    <mergeCell ref="K68:K69"/>
    <mergeCell ref="L68:L69"/>
    <mergeCell ref="M68:M69"/>
    <mergeCell ref="N68:N69"/>
    <mergeCell ref="O68:O69"/>
    <mergeCell ref="A70:C71"/>
    <mergeCell ref="D70:D71"/>
    <mergeCell ref="E70:E71"/>
    <mergeCell ref="F70:F71"/>
    <mergeCell ref="G70:G71"/>
    <mergeCell ref="N70:N71"/>
    <mergeCell ref="O70:O71"/>
    <mergeCell ref="K70:K71"/>
    <mergeCell ref="L70:L71"/>
    <mergeCell ref="M70:M71"/>
    <mergeCell ref="A68:C69"/>
    <mergeCell ref="D68:D69"/>
    <mergeCell ref="E68:E69"/>
    <mergeCell ref="F68:F69"/>
    <mergeCell ref="G68:G69"/>
    <mergeCell ref="H68:H69"/>
    <mergeCell ref="I68:I69"/>
    <mergeCell ref="J68:J69"/>
    <mergeCell ref="H66:H67"/>
    <mergeCell ref="I66:I67"/>
    <mergeCell ref="J66:J67"/>
    <mergeCell ref="N62:N63"/>
    <mergeCell ref="O62:O63"/>
    <mergeCell ref="A64:O65"/>
    <mergeCell ref="A66:C67"/>
    <mergeCell ref="D66:D67"/>
    <mergeCell ref="E66:E67"/>
    <mergeCell ref="F66:F67"/>
    <mergeCell ref="G66:G67"/>
    <mergeCell ref="N66:N67"/>
    <mergeCell ref="O66:O67"/>
    <mergeCell ref="K66:K67"/>
    <mergeCell ref="L66:L67"/>
    <mergeCell ref="M66:M67"/>
    <mergeCell ref="A60:C61"/>
    <mergeCell ref="D60:D61"/>
    <mergeCell ref="E60:E61"/>
    <mergeCell ref="F60:F61"/>
    <mergeCell ref="G60:G61"/>
    <mergeCell ref="H60:H61"/>
    <mergeCell ref="O60:O61"/>
    <mergeCell ref="A62:C63"/>
    <mergeCell ref="D62:D63"/>
    <mergeCell ref="E62:E63"/>
    <mergeCell ref="F62:F63"/>
    <mergeCell ref="G62:G63"/>
    <mergeCell ref="H62:H63"/>
    <mergeCell ref="I62:I63"/>
    <mergeCell ref="J62:J63"/>
    <mergeCell ref="K62:K63"/>
    <mergeCell ref="I60:I61"/>
    <mergeCell ref="J60:J61"/>
    <mergeCell ref="K60:K61"/>
    <mergeCell ref="L60:L61"/>
    <mergeCell ref="M60:M61"/>
    <mergeCell ref="N60:N61"/>
    <mergeCell ref="L62:L63"/>
    <mergeCell ref="M62:M63"/>
    <mergeCell ref="A56:O57"/>
    <mergeCell ref="A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J54:J55"/>
    <mergeCell ref="K54:K55"/>
    <mergeCell ref="L54:L55"/>
    <mergeCell ref="M54:M55"/>
    <mergeCell ref="N54:N55"/>
    <mergeCell ref="O54:O55"/>
    <mergeCell ref="N50:N51"/>
    <mergeCell ref="O50:O51"/>
    <mergeCell ref="A52:O53"/>
    <mergeCell ref="A54:C55"/>
    <mergeCell ref="D54:D55"/>
    <mergeCell ref="E54:E55"/>
    <mergeCell ref="F54:F55"/>
    <mergeCell ref="G54:G55"/>
    <mergeCell ref="H54:H55"/>
    <mergeCell ref="I54:I55"/>
    <mergeCell ref="H50:H51"/>
    <mergeCell ref="I50:I51"/>
    <mergeCell ref="J50:J51"/>
    <mergeCell ref="K50:K51"/>
    <mergeCell ref="L50:L51"/>
    <mergeCell ref="M50:M51"/>
    <mergeCell ref="M46:M47"/>
    <mergeCell ref="N46:N47"/>
    <mergeCell ref="O46:O47"/>
    <mergeCell ref="A48:O49"/>
    <mergeCell ref="A50:C51"/>
    <mergeCell ref="D50:D51"/>
    <mergeCell ref="E50:E51"/>
    <mergeCell ref="F50:F51"/>
    <mergeCell ref="G50:G51"/>
    <mergeCell ref="A42:O43"/>
    <mergeCell ref="O44:O45"/>
    <mergeCell ref="A46:C47"/>
    <mergeCell ref="D46:D47"/>
    <mergeCell ref="E46:E47"/>
    <mergeCell ref="F46:F47"/>
    <mergeCell ref="G46:G47"/>
    <mergeCell ref="H46:H47"/>
    <mergeCell ref="I46:I47"/>
    <mergeCell ref="J46:J47"/>
    <mergeCell ref="K46:K47"/>
    <mergeCell ref="I44:I45"/>
    <mergeCell ref="J44:J45"/>
    <mergeCell ref="K44:K45"/>
    <mergeCell ref="L44:L45"/>
    <mergeCell ref="M44:M45"/>
    <mergeCell ref="N44:N45"/>
    <mergeCell ref="A44:C45"/>
    <mergeCell ref="D44:D45"/>
    <mergeCell ref="E44:E45"/>
    <mergeCell ref="F44:F45"/>
    <mergeCell ref="G44:G45"/>
    <mergeCell ref="H44:H45"/>
    <mergeCell ref="L46:L47"/>
    <mergeCell ref="P28:S29"/>
    <mergeCell ref="A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S31"/>
    <mergeCell ref="N40:N41"/>
    <mergeCell ref="O40:O41"/>
    <mergeCell ref="A32:O33"/>
    <mergeCell ref="A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A40:C41"/>
    <mergeCell ref="D40:D41"/>
    <mergeCell ref="E40:E41"/>
    <mergeCell ref="F40:F41"/>
    <mergeCell ref="G40:G41"/>
    <mergeCell ref="H40:H41"/>
    <mergeCell ref="I40:I41"/>
    <mergeCell ref="J40:J41"/>
    <mergeCell ref="K40:K41"/>
    <mergeCell ref="A38:C39"/>
    <mergeCell ref="L40:L41"/>
    <mergeCell ref="M40:M41"/>
    <mergeCell ref="O38:O39"/>
    <mergeCell ref="A36:O37"/>
    <mergeCell ref="O10:O11"/>
    <mergeCell ref="A12:O13"/>
    <mergeCell ref="A14:C15"/>
    <mergeCell ref="D14:D15"/>
    <mergeCell ref="E14:E15"/>
    <mergeCell ref="F14:F15"/>
    <mergeCell ref="G14:G15"/>
    <mergeCell ref="H14:H15"/>
    <mergeCell ref="I14:I15"/>
    <mergeCell ref="J14:J15"/>
    <mergeCell ref="I10:I11"/>
    <mergeCell ref="J10:J11"/>
    <mergeCell ref="K10:K11"/>
    <mergeCell ref="L10:L11"/>
    <mergeCell ref="M10:M11"/>
    <mergeCell ref="N10:N11"/>
    <mergeCell ref="A10:C11"/>
    <mergeCell ref="D10:D11"/>
    <mergeCell ref="E10:E11"/>
    <mergeCell ref="F10:F11"/>
    <mergeCell ref="G10:G11"/>
    <mergeCell ref="H10:H11"/>
    <mergeCell ref="K14:K15"/>
    <mergeCell ref="L14:L15"/>
    <mergeCell ref="M14:M15"/>
    <mergeCell ref="A6:O7"/>
    <mergeCell ref="A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N14:N15"/>
    <mergeCell ref="O14:O15"/>
    <mergeCell ref="I4:I5"/>
    <mergeCell ref="J4:J5"/>
    <mergeCell ref="K4:K5"/>
    <mergeCell ref="L4:L5"/>
    <mergeCell ref="M4:M5"/>
    <mergeCell ref="A4:C5"/>
    <mergeCell ref="A1:O3"/>
    <mergeCell ref="O4:O5"/>
    <mergeCell ref="N4:N5"/>
    <mergeCell ref="D4:D5"/>
    <mergeCell ref="E4:E5"/>
    <mergeCell ref="F4:F5"/>
    <mergeCell ref="G4:G5"/>
    <mergeCell ref="H4:H5"/>
    <mergeCell ref="L96:L97"/>
    <mergeCell ref="M96:M97"/>
    <mergeCell ref="N96:N97"/>
    <mergeCell ref="O96:O97"/>
    <mergeCell ref="A96:C97"/>
    <mergeCell ref="D96:D97"/>
    <mergeCell ref="E96:E97"/>
    <mergeCell ref="F96:F97"/>
    <mergeCell ref="G96:G97"/>
    <mergeCell ref="H96:H97"/>
    <mergeCell ref="I96:I97"/>
    <mergeCell ref="J96:J97"/>
    <mergeCell ref="K96:K9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tabSelected="1" workbookViewId="0">
      <selection activeCell="D26" sqref="D26:F27"/>
    </sheetView>
  </sheetViews>
  <sheetFormatPr defaultColWidth="11" defaultRowHeight="15.75" x14ac:dyDescent="0.25"/>
  <cols>
    <col min="4" max="4" width="14.375" customWidth="1"/>
    <col min="5" max="5" width="12.875" customWidth="1"/>
    <col min="6" max="6" width="15.375" customWidth="1"/>
    <col min="7" max="15" width="11.625" bestFit="1" customWidth="1"/>
  </cols>
  <sheetData>
    <row r="1" spans="1:19" x14ac:dyDescent="0.25">
      <c r="A1" s="15" t="s">
        <v>150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9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9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9" ht="15" customHeight="1" x14ac:dyDescent="0.25">
      <c r="A4" s="18" t="s">
        <v>112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9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9" x14ac:dyDescent="0.25">
      <c r="A6" s="15" t="s">
        <v>113</v>
      </c>
      <c r="B6" s="15"/>
      <c r="C6" s="15"/>
      <c r="D6" s="32">
        <f>'Финансовый план на 1 год'!D456</f>
        <v>17794.919999999984</v>
      </c>
      <c r="E6" s="32">
        <f>'Финансовый план на 1 год'!E456</f>
        <v>83352.609999999986</v>
      </c>
      <c r="F6" s="32">
        <f>'Финансовый план на 1 год'!F456</f>
        <v>111077.52400000003</v>
      </c>
      <c r="G6" s="32">
        <f>'Финансовый план на 1 год'!G456</f>
        <v>141828.04999999996</v>
      </c>
      <c r="H6" s="32">
        <f>'Финансовый план на 1 год'!H456</f>
        <v>174410.57599999997</v>
      </c>
      <c r="I6" s="32">
        <f>'Финансовый план на 1 год'!I456</f>
        <v>208825.10199999996</v>
      </c>
      <c r="J6" s="32">
        <f>'Финансовый план на 1 год'!J456</f>
        <v>255105.62799999997</v>
      </c>
      <c r="K6" s="32">
        <f>'Финансовый план на 1 год'!K456</f>
        <v>304134.15399999998</v>
      </c>
      <c r="L6" s="32">
        <f>'Финансовый план на 1 год'!L456</f>
        <v>355910.67999999993</v>
      </c>
      <c r="M6" s="32">
        <f>'Финансовый план на 1 год'!M456</f>
        <v>410435.20599999995</v>
      </c>
      <c r="N6" s="32">
        <f>'Финансовый план на 1 год'!N456</f>
        <v>467707.73200000002</v>
      </c>
      <c r="O6" s="32">
        <f>'Финансовый план на 1 год'!O456</f>
        <v>530008.94199999992</v>
      </c>
      <c r="P6" s="19" t="s">
        <v>107</v>
      </c>
      <c r="Q6" s="19"/>
      <c r="R6" s="19"/>
      <c r="S6" s="19"/>
    </row>
    <row r="7" spans="1:19" x14ac:dyDescent="0.25">
      <c r="A7" s="15"/>
      <c r="B7" s="15"/>
      <c r="C7" s="15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19"/>
      <c r="Q7" s="19"/>
      <c r="R7" s="19"/>
      <c r="S7" s="19"/>
    </row>
    <row r="13" spans="1:19" x14ac:dyDescent="0.25">
      <c r="A13" s="18" t="s">
        <v>114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9" x14ac:dyDescent="0.2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9" x14ac:dyDescent="0.25">
      <c r="A15" s="20" t="s">
        <v>115</v>
      </c>
      <c r="B15" s="21"/>
      <c r="C15" s="21"/>
      <c r="D15" s="21"/>
      <c r="E15" s="21"/>
      <c r="F15" s="22"/>
      <c r="G15" s="70" t="s">
        <v>116</v>
      </c>
    </row>
    <row r="16" spans="1:19" x14ac:dyDescent="0.25">
      <c r="A16" s="33"/>
      <c r="B16" s="34"/>
      <c r="C16" s="34"/>
      <c r="D16" s="34"/>
      <c r="E16" s="34"/>
      <c r="F16" s="35"/>
      <c r="G16" s="71"/>
    </row>
    <row r="17" spans="1:20" x14ac:dyDescent="0.25">
      <c r="A17" s="23"/>
      <c r="B17" s="24"/>
      <c r="C17" s="24"/>
      <c r="D17" s="24"/>
      <c r="E17" s="24"/>
      <c r="F17" s="25"/>
      <c r="G17" s="72"/>
    </row>
    <row r="18" spans="1:20" x14ac:dyDescent="0.25">
      <c r="A18" s="20" t="s">
        <v>117</v>
      </c>
      <c r="B18" s="21"/>
      <c r="C18" s="22"/>
      <c r="D18" s="63">
        <v>0.9</v>
      </c>
      <c r="E18" s="64"/>
      <c r="F18" s="65"/>
      <c r="G18" s="61">
        <v>1</v>
      </c>
      <c r="I18" s="15" t="s">
        <v>129</v>
      </c>
      <c r="J18" s="15"/>
      <c r="K18" s="15"/>
      <c r="L18" s="15"/>
      <c r="M18" s="15"/>
      <c r="N18" s="15"/>
      <c r="O18" s="15"/>
    </row>
    <row r="19" spans="1:20" ht="15" customHeight="1" x14ac:dyDescent="0.25">
      <c r="A19" s="23"/>
      <c r="B19" s="24"/>
      <c r="C19" s="25"/>
      <c r="D19" s="66"/>
      <c r="E19" s="67"/>
      <c r="F19" s="68"/>
      <c r="G19" s="62"/>
      <c r="I19" s="15"/>
      <c r="J19" s="15"/>
      <c r="K19" s="15"/>
      <c r="L19" s="15"/>
      <c r="M19" s="15"/>
      <c r="N19" s="15"/>
      <c r="O19" s="15"/>
    </row>
    <row r="20" spans="1:20" x14ac:dyDescent="0.25">
      <c r="A20" s="20" t="s">
        <v>118</v>
      </c>
      <c r="B20" s="21"/>
      <c r="C20" s="22"/>
      <c r="D20" s="63">
        <v>1.1000000000000001</v>
      </c>
      <c r="E20" s="64"/>
      <c r="F20" s="65"/>
      <c r="G20" s="61">
        <v>2</v>
      </c>
      <c r="I20" s="15"/>
      <c r="J20" s="15"/>
      <c r="K20" s="15"/>
      <c r="L20" s="15"/>
      <c r="M20" s="15"/>
      <c r="N20" s="15"/>
      <c r="O20" s="15"/>
    </row>
    <row r="21" spans="1:20" x14ac:dyDescent="0.25">
      <c r="A21" s="23"/>
      <c r="B21" s="24"/>
      <c r="C21" s="25"/>
      <c r="D21" s="66"/>
      <c r="E21" s="67"/>
      <c r="F21" s="68"/>
      <c r="G21" s="62"/>
      <c r="I21" s="73" t="s">
        <v>151</v>
      </c>
      <c r="J21" s="73"/>
      <c r="K21" s="73"/>
      <c r="L21" s="73"/>
      <c r="M21" s="73"/>
      <c r="N21" s="19">
        <v>9</v>
      </c>
      <c r="O21" s="19"/>
    </row>
    <row r="22" spans="1:20" x14ac:dyDescent="0.25">
      <c r="A22" s="20" t="s">
        <v>119</v>
      </c>
      <c r="B22" s="21"/>
      <c r="C22" s="22"/>
      <c r="D22" s="63">
        <v>1.2</v>
      </c>
      <c r="E22" s="64"/>
      <c r="F22" s="65"/>
      <c r="G22" s="61">
        <v>3</v>
      </c>
      <c r="I22" s="73"/>
      <c r="J22" s="73"/>
      <c r="K22" s="73"/>
      <c r="L22" s="73"/>
      <c r="M22" s="73"/>
      <c r="N22" s="19"/>
      <c r="O22" s="19"/>
    </row>
    <row r="23" spans="1:20" x14ac:dyDescent="0.25">
      <c r="A23" s="23"/>
      <c r="B23" s="24"/>
      <c r="C23" s="25"/>
      <c r="D23" s="66"/>
      <c r="E23" s="67"/>
      <c r="F23" s="68"/>
      <c r="G23" s="62"/>
    </row>
    <row r="24" spans="1:20" x14ac:dyDescent="0.25">
      <c r="A24" s="20" t="s">
        <v>120</v>
      </c>
      <c r="B24" s="21"/>
      <c r="C24" s="22"/>
      <c r="D24" s="63">
        <v>1</v>
      </c>
      <c r="E24" s="64"/>
      <c r="F24" s="65"/>
      <c r="G24" s="61">
        <v>4</v>
      </c>
    </row>
    <row r="25" spans="1:20" x14ac:dyDescent="0.25">
      <c r="A25" s="23"/>
      <c r="B25" s="24"/>
      <c r="C25" s="25"/>
      <c r="D25" s="66"/>
      <c r="E25" s="67"/>
      <c r="F25" s="68"/>
      <c r="G25" s="62"/>
    </row>
    <row r="26" spans="1:20" x14ac:dyDescent="0.25">
      <c r="A26" s="20" t="s">
        <v>121</v>
      </c>
      <c r="B26" s="21"/>
      <c r="C26" s="22"/>
      <c r="D26" s="63">
        <v>1</v>
      </c>
      <c r="E26" s="64"/>
      <c r="F26" s="65"/>
      <c r="G26" s="61">
        <v>5</v>
      </c>
    </row>
    <row r="27" spans="1:20" x14ac:dyDescent="0.25">
      <c r="A27" s="23"/>
      <c r="B27" s="24"/>
      <c r="C27" s="25"/>
      <c r="D27" s="66"/>
      <c r="E27" s="67"/>
      <c r="F27" s="68"/>
      <c r="G27" s="62"/>
      <c r="I27" s="15" t="s">
        <v>152</v>
      </c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x14ac:dyDescent="0.25">
      <c r="A28" s="20" t="s">
        <v>122</v>
      </c>
      <c r="B28" s="21"/>
      <c r="C28" s="22"/>
      <c r="D28" s="63">
        <v>1.2</v>
      </c>
      <c r="E28" s="64"/>
      <c r="F28" s="65"/>
      <c r="G28" s="61">
        <v>6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x14ac:dyDescent="0.25">
      <c r="A29" s="23"/>
      <c r="B29" s="24"/>
      <c r="C29" s="25"/>
      <c r="D29" s="66"/>
      <c r="E29" s="67"/>
      <c r="F29" s="68"/>
      <c r="G29" s="62"/>
      <c r="I29" s="17" t="s">
        <v>69</v>
      </c>
      <c r="J29" s="17" t="s">
        <v>70</v>
      </c>
      <c r="K29" s="17" t="s">
        <v>71</v>
      </c>
      <c r="L29" s="17" t="s">
        <v>72</v>
      </c>
      <c r="M29" s="17" t="s">
        <v>73</v>
      </c>
      <c r="N29" s="17" t="s">
        <v>74</v>
      </c>
      <c r="O29" s="17" t="s">
        <v>75</v>
      </c>
      <c r="P29" s="17" t="s">
        <v>76</v>
      </c>
      <c r="Q29" s="17" t="s">
        <v>77</v>
      </c>
      <c r="R29" s="17" t="s">
        <v>78</v>
      </c>
      <c r="S29" s="17" t="s">
        <v>68</v>
      </c>
      <c r="T29" s="17" t="s">
        <v>67</v>
      </c>
    </row>
    <row r="30" spans="1:20" x14ac:dyDescent="0.25">
      <c r="A30" s="20" t="s">
        <v>123</v>
      </c>
      <c r="B30" s="21"/>
      <c r="C30" s="22"/>
      <c r="D30" s="63">
        <v>1.3</v>
      </c>
      <c r="E30" s="64"/>
      <c r="F30" s="65"/>
      <c r="G30" s="61">
        <v>7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x14ac:dyDescent="0.25">
      <c r="A31" s="23"/>
      <c r="B31" s="24"/>
      <c r="C31" s="25"/>
      <c r="D31" s="66"/>
      <c r="E31" s="67"/>
      <c r="F31" s="68"/>
      <c r="G31" s="62"/>
      <c r="I31" s="32">
        <f>IF($N$21=1,D6*0.7,IF($N$21=2,D6*0.8,IF($N$21=3,D6*0.9,IF($N$21=4,D6,IF($N$21=5,D6,IF($N$21=6,D6*1.2,IF($N$21=7,D6*1.3,IF($N$21=8,D6*1.3,IF($N$21=9,D6*0.9,IF($N$21=10,D6,IF($N$21=11,D6*0.9,IF($N$21=12,D6*1.4,"введите месяц"))))))))))))</f>
        <v>16015.427999999985</v>
      </c>
      <c r="J31" s="32">
        <f>IF($N$21=1,E6*0.8,IF($N$21=2,E6*0.9,IF($N$21=3,E6,IF($N$21=4,E6,IF($N$21=5,E6*1.2,IF($N$21=6,E6*1.3,IF($N$21=7,E6*1.3,IF($N$21=8,E6*0.9,IF($N$21=9,E6,IF($N$21=10,E6*0.9,IF($N$21=11,E6*1.4,IF($N$21=12,E6*0.7,"введите месяц"))))))))))))</f>
        <v>83352.609999999986</v>
      </c>
      <c r="K31" s="32">
        <f>IF($N$21=1,F6*0.9,IF($N$21=2,F6,IF($N$21=3,F6,IF($N$21=4,F6*1.2,IF($N$21=5,F6*1.3,IF($N$21=6,F6*1.3,IF($N$21=7,F6*0.9,IF($N$21=8,F6,IF($N$21=9,F6*0.9,IF($N$21=10,F6*1.4,IF($N$21=11,F6*0.7,IF($N$21=12,F6*0.8,"введите месяц"))))))))))))</f>
        <v>99969.771600000036</v>
      </c>
      <c r="L31" s="32">
        <f>IF($N$21=1,G6,IF($N$21=2,G6,IF($N$21=3,G6*1.2,IF($N$21=4,G6*1.3,IF($N$21=5,G6*1.3,IF($N$21=6,G6*0.9,IF($N$21=7,G6,IF($N$21=8,G6*0.9,IF($N$21=9,G6*1.4,IF($N$21=10,G6*0.7,IF($N$21=11,G6*0.8,IF($N$21=12,G6*0.9,"введите месяц"))))))))))))</f>
        <v>198559.26999999993</v>
      </c>
      <c r="M31" s="32">
        <f>IF($N$21=1,H6,IF($N$21=2,H6*1.2,IF($N$21=3,H6*1.3,IF($N$21=4,H6*1.3,IF($N$21=5,H6*0.9,IF($N$21=6,H6,IF($N$21=7,H6*0.9,IF($N$21=8,H6*1.4,IF($N$21=9,H6*0.7,IF($N$21=10,H6*0.8,IF($N$21=11,H6*0.9,IF($N$21=12,H6,"введите месяц"))))))))))))</f>
        <v>122087.40319999997</v>
      </c>
      <c r="N31" s="32">
        <f>IF($N$21=1,I6*1.2,IF($N$21=2,I6*1.3,IF($N$21=3,I6*1.3,IF($N$21=4,I6*0.9,IF($N$21=5,I6,IF($N$21=6,I6*0.9,IF($N$21=7,I6*1.4,IF($N$21=8,I6*0.7,IF($N$21=9,I6*0.8,IF($N$21=10,I6*0.9,IF($N$21=11,I6,IF($N$21=12,I6,"введите месяц"))))))))))))</f>
        <v>167060.08159999998</v>
      </c>
      <c r="O31" s="32">
        <f>IF($N$21=1,J6*1.3,IF($N$21=2,J6*1.3,IF($N$21=3,J6*0.9,IF($N$21=4,J6,IF($N$21=5,J6*0.9,IF($N$21=6,J6*1.4,IF($N$21=7,J6*0.7,IF($N$21=8,J6*0.8,IF($N$21=9,J6*0.9,IF($N$21=10,J6,IF($N$21=11,J6,IF($N$21=12,J6*1.2,"введите месяц"))))))))))))</f>
        <v>229595.06519999998</v>
      </c>
      <c r="P31" s="32">
        <f>IF($N$21=1,K6*1.3,IF($N$21=2,K6*0.9,IF($N$21=3,K6,IF($N$21=4,K6*0.9,IF($N$21=5,K6*1.4,IF($N$21=6,K6*0.7,IF($N$21=7,K6*0.8,IF($N$21=8,K6*0.9,IF($N$21=9,K6,IF($N$21=10,K6,IF($N$21=11,K6*1.2,IF($N$21=12,K6*1.3,"введите месяц"))))))))))))</f>
        <v>304134.15399999998</v>
      </c>
      <c r="Q31" s="32">
        <f>IF($N$21=1,L6*0.9,IF($N$21=2,L6,IF($N$21=3,L6*0.9,IF($N$21=4,L6*1.4,IF($N$21=5,L6*0.7,IF($N$21=6,L6*0.8,IF($N$21=7,L6*0.9,IF($N$21=8,L6,IF($N$21=9,L6,IF($N$21=10,L6*1.2,IF($N$21=11,L6*1.3,IF($N$21=12,L6*1.3,"введите месяц"))))))))))))</f>
        <v>355910.67999999993</v>
      </c>
      <c r="R31" s="32">
        <f>IF($N$21=1,M6,IF($N$21=2,M6*0.9,IF($N$21=3,M6*1.4,IF($N$21=4,M6*0.7,IF($N$21=5,M6*0.8,IF($N$21=6,M6*0.9,IF($N$21=7,M6,IF($N$21=8,M6,IF($N$21=9,M6*1.2,IF($N$21=10,M6*1.3,IF($N$21=11,M6*1.3,IF($N$21=12,M6*0.9,"введите месяц"))))))))))))</f>
        <v>492522.24719999993</v>
      </c>
      <c r="S31" s="32">
        <f>IF($N$21=1,N6*0.9,IF($N$21=2,N6*1.4,IF($N$21=3,N6*0.7,IF($N$21=4,N6*0.8,IF($N$21=5,N6*0.9,IF($N$21=6,N6,IF($N$21=7,N6,IF($N$21=8,N6*1.2,IF($N$21=9,N6*1.3,IF($N$21=10,N6*1.3,IF($N$21=11,N6*0.9,IF($N$21=12,N6,"введите месяц"))))))))))))</f>
        <v>608020.05160000001</v>
      </c>
      <c r="T31" s="32">
        <f>IF($N$21=1,O6*1.4,IF($N$21=2,O6*0.7,IF($N$21=3,O6*0.8,IF($N$21=4,O6*0.9,IF($N$21=5,O6,IF($N$21=6,O6,IF($N$21=7,O6*1.2,IF($N$21=8,O6*1.3,IF($N$21=9,O6*1.3,IF($N$21=10,O6*0.9,IF($N$21=11,O6,IF($N$21=12,O6*0.9,"введите месяц"))))))))))))</f>
        <v>689011.62459999998</v>
      </c>
    </row>
    <row r="32" spans="1:20" x14ac:dyDescent="0.25">
      <c r="A32" s="20" t="s">
        <v>124</v>
      </c>
      <c r="B32" s="21"/>
      <c r="C32" s="22"/>
      <c r="D32" s="63">
        <v>1.3</v>
      </c>
      <c r="E32" s="64"/>
      <c r="F32" s="65"/>
      <c r="G32" s="61">
        <v>8</v>
      </c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15" x14ac:dyDescent="0.25">
      <c r="A33" s="23"/>
      <c r="B33" s="24"/>
      <c r="C33" s="25"/>
      <c r="D33" s="66"/>
      <c r="E33" s="67"/>
      <c r="F33" s="68"/>
      <c r="G33" s="62"/>
    </row>
    <row r="34" spans="1:15" x14ac:dyDescent="0.25">
      <c r="A34" s="20" t="s">
        <v>125</v>
      </c>
      <c r="B34" s="21"/>
      <c r="C34" s="22"/>
      <c r="D34" s="63">
        <v>1</v>
      </c>
      <c r="E34" s="64"/>
      <c r="F34" s="65"/>
      <c r="G34" s="61">
        <v>9</v>
      </c>
    </row>
    <row r="35" spans="1:15" x14ac:dyDescent="0.25">
      <c r="A35" s="23"/>
      <c r="B35" s="24"/>
      <c r="C35" s="25"/>
      <c r="D35" s="66"/>
      <c r="E35" s="67"/>
      <c r="F35" s="68"/>
      <c r="G35" s="62"/>
    </row>
    <row r="36" spans="1:15" x14ac:dyDescent="0.25">
      <c r="A36" s="20" t="s">
        <v>126</v>
      </c>
      <c r="B36" s="21"/>
      <c r="C36" s="22"/>
      <c r="D36" s="63">
        <v>1.1000000000000001</v>
      </c>
      <c r="E36" s="64"/>
      <c r="F36" s="65"/>
      <c r="G36" s="61">
        <v>10</v>
      </c>
    </row>
    <row r="37" spans="1:15" x14ac:dyDescent="0.25">
      <c r="A37" s="23"/>
      <c r="B37" s="24"/>
      <c r="C37" s="25"/>
      <c r="D37" s="66"/>
      <c r="E37" s="67"/>
      <c r="F37" s="68"/>
      <c r="G37" s="62"/>
    </row>
    <row r="38" spans="1:15" x14ac:dyDescent="0.25">
      <c r="A38" s="15" t="s">
        <v>127</v>
      </c>
      <c r="B38" s="15"/>
      <c r="C38" s="15"/>
      <c r="D38" s="69">
        <v>1</v>
      </c>
      <c r="E38" s="17"/>
      <c r="F38" s="17"/>
      <c r="G38" s="15">
        <v>11</v>
      </c>
    </row>
    <row r="39" spans="1:15" x14ac:dyDescent="0.25">
      <c r="A39" s="15"/>
      <c r="B39" s="15"/>
      <c r="C39" s="15"/>
      <c r="D39" s="17"/>
      <c r="E39" s="17"/>
      <c r="F39" s="17"/>
      <c r="G39" s="15"/>
    </row>
    <row r="40" spans="1:15" x14ac:dyDescent="0.25">
      <c r="A40" s="15" t="s">
        <v>128</v>
      </c>
      <c r="B40" s="15"/>
      <c r="C40" s="15"/>
      <c r="D40" s="69">
        <v>1.4</v>
      </c>
      <c r="E40" s="17"/>
      <c r="F40" s="17"/>
      <c r="G40" s="15">
        <v>12</v>
      </c>
    </row>
    <row r="41" spans="1:15" x14ac:dyDescent="0.25">
      <c r="A41" s="15"/>
      <c r="B41" s="15"/>
      <c r="C41" s="15"/>
      <c r="D41" s="17"/>
      <c r="E41" s="17"/>
      <c r="F41" s="17"/>
      <c r="G41" s="15"/>
    </row>
    <row r="47" spans="1:15" x14ac:dyDescent="0.25">
      <c r="A47" s="18" t="s">
        <v>130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15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x14ac:dyDescent="0.25">
      <c r="A49" s="15" t="s">
        <v>100</v>
      </c>
      <c r="B49" s="15"/>
      <c r="C49" s="15"/>
      <c r="D49" s="32">
        <f>-'Первоначальные вложения'!F454+I31</f>
        <v>-1533699.5719999999</v>
      </c>
      <c r="E49" s="32">
        <f>D49+J31</f>
        <v>-1450346.9619999998</v>
      </c>
      <c r="F49" s="32">
        <f t="shared" ref="F49:O49" si="0">E49+K31</f>
        <v>-1350377.1903999997</v>
      </c>
      <c r="G49" s="32">
        <f t="shared" si="0"/>
        <v>-1151817.9203999997</v>
      </c>
      <c r="H49" s="32">
        <f t="shared" si="0"/>
        <v>-1029730.5171999998</v>
      </c>
      <c r="I49" s="32">
        <f t="shared" si="0"/>
        <v>-862670.43559999974</v>
      </c>
      <c r="J49" s="32">
        <f t="shared" si="0"/>
        <v>-633075.37039999978</v>
      </c>
      <c r="K49" s="32">
        <f t="shared" si="0"/>
        <v>-328941.2163999998</v>
      </c>
      <c r="L49" s="32">
        <f t="shared" si="0"/>
        <v>26969.463600000134</v>
      </c>
      <c r="M49" s="32">
        <f t="shared" si="0"/>
        <v>519491.71080000006</v>
      </c>
      <c r="N49" s="32">
        <f t="shared" si="0"/>
        <v>1127511.7624000001</v>
      </c>
      <c r="O49" s="32">
        <f t="shared" si="0"/>
        <v>1816523.3870000001</v>
      </c>
    </row>
    <row r="50" spans="1:15" x14ac:dyDescent="0.25">
      <c r="A50" s="15"/>
      <c r="B50" s="15"/>
      <c r="C50" s="15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</row>
    <row r="51" spans="1:15" x14ac:dyDescent="0.25">
      <c r="A51" s="15" t="s">
        <v>131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32">
        <f>O49</f>
        <v>1816523.3870000001</v>
      </c>
      <c r="N51" s="32"/>
      <c r="O51" s="32"/>
    </row>
    <row r="52" spans="1:15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32"/>
      <c r="N52" s="32"/>
      <c r="O52" s="32"/>
    </row>
    <row r="53" spans="1:15" x14ac:dyDescent="0.25">
      <c r="A53" s="15" t="s">
        <v>132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 t="str">
        <f>IF(D49&gt;0,"1 месяц",IF(E49&gt;0,"2 месяца",IF(F49&gt;0,"3 месяца",IF(G49&gt;0,"4 месяца",IF(H49&gt;0,"5 месяцев",IF(I49&gt;0,"6 месяцев",IF(J49&gt;0,"7 месяцев",IF(K49&gt;0,"8 месяцев",IF(L49&gt;0,"9 месяцев",IF(M49&gt;0,"10 месяцев",IF(N49&gt;0,"11 месяцев",IF(O49&gt;0,"12 месяцев","более 12 месяцев"))))))))))))</f>
        <v>9 месяцев</v>
      </c>
      <c r="N53" s="15"/>
      <c r="O53" s="15"/>
    </row>
    <row r="54" spans="1:15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</sheetData>
  <mergeCells count="101">
    <mergeCell ref="A51:L52"/>
    <mergeCell ref="M51:O52"/>
    <mergeCell ref="P31:P32"/>
    <mergeCell ref="Q31:Q32"/>
    <mergeCell ref="R31:R32"/>
    <mergeCell ref="S31:S32"/>
    <mergeCell ref="T31:T32"/>
    <mergeCell ref="L49:L50"/>
    <mergeCell ref="M49:M50"/>
    <mergeCell ref="N49:N50"/>
    <mergeCell ref="O49:O50"/>
    <mergeCell ref="I49:I50"/>
    <mergeCell ref="J49:J50"/>
    <mergeCell ref="K49:K50"/>
    <mergeCell ref="A22:C23"/>
    <mergeCell ref="D22:F23"/>
    <mergeCell ref="G22:G23"/>
    <mergeCell ref="I27:T28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A28:C29"/>
    <mergeCell ref="D28:F29"/>
    <mergeCell ref="G28:G29"/>
    <mergeCell ref="A30:C31"/>
    <mergeCell ref="D30:F31"/>
    <mergeCell ref="G30:G31"/>
    <mergeCell ref="A24:C25"/>
    <mergeCell ref="D24:F25"/>
    <mergeCell ref="P6:S7"/>
    <mergeCell ref="A40:C41"/>
    <mergeCell ref="D40:F41"/>
    <mergeCell ref="G40:G41"/>
    <mergeCell ref="G18:G19"/>
    <mergeCell ref="D18:F19"/>
    <mergeCell ref="A18:C19"/>
    <mergeCell ref="A36:C37"/>
    <mergeCell ref="D36:F37"/>
    <mergeCell ref="G36:G37"/>
    <mergeCell ref="A38:C39"/>
    <mergeCell ref="D38:F39"/>
    <mergeCell ref="G38:G39"/>
    <mergeCell ref="A32:C33"/>
    <mergeCell ref="D32:F33"/>
    <mergeCell ref="G32:G33"/>
    <mergeCell ref="G15:G17"/>
    <mergeCell ref="A15:F17"/>
    <mergeCell ref="I18:O20"/>
    <mergeCell ref="I21:M22"/>
    <mergeCell ref="N21:O22"/>
    <mergeCell ref="A20:C21"/>
    <mergeCell ref="D20:F21"/>
    <mergeCell ref="G20:G21"/>
    <mergeCell ref="G24:G25"/>
    <mergeCell ref="A26:C27"/>
    <mergeCell ref="D26:F27"/>
    <mergeCell ref="G26:G27"/>
    <mergeCell ref="A47:O48"/>
    <mergeCell ref="I31:I32"/>
    <mergeCell ref="J31:J32"/>
    <mergeCell ref="K31:K32"/>
    <mergeCell ref="L31:L32"/>
    <mergeCell ref="M31:M32"/>
    <mergeCell ref="N31:N32"/>
    <mergeCell ref="O31:O32"/>
    <mergeCell ref="A34:C35"/>
    <mergeCell ref="D34:F35"/>
    <mergeCell ref="G34:G35"/>
    <mergeCell ref="A53:L54"/>
    <mergeCell ref="M53:O54"/>
    <mergeCell ref="O6:O7"/>
    <mergeCell ref="A1:O3"/>
    <mergeCell ref="A4:O5"/>
    <mergeCell ref="A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A13:O14"/>
    <mergeCell ref="A49:C50"/>
    <mergeCell ref="D49:D50"/>
    <mergeCell ref="E49:E50"/>
    <mergeCell ref="F49:F50"/>
    <mergeCell ref="G49:G50"/>
    <mergeCell ref="H49:H50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27"/>
  <sheetViews>
    <sheetView workbookViewId="0">
      <selection activeCell="C23" sqref="C23:E27"/>
    </sheetView>
  </sheetViews>
  <sheetFormatPr defaultColWidth="11" defaultRowHeight="15.75" x14ac:dyDescent="0.25"/>
  <cols>
    <col min="4" max="4" width="20.375" customWidth="1"/>
    <col min="5" max="5" width="13.625" customWidth="1"/>
    <col min="8" max="8" width="15.5" customWidth="1"/>
  </cols>
  <sheetData>
    <row r="2" spans="3:9" x14ac:dyDescent="0.25">
      <c r="C2" s="79" t="s">
        <v>171</v>
      </c>
      <c r="D2" s="79"/>
      <c r="E2" s="79"/>
      <c r="F2" s="79"/>
      <c r="G2" s="79"/>
      <c r="H2" s="79"/>
    </row>
    <row r="3" spans="3:9" x14ac:dyDescent="0.25">
      <c r="C3" s="5"/>
      <c r="D3" s="10" t="s">
        <v>166</v>
      </c>
      <c r="E3" s="10" t="s">
        <v>168</v>
      </c>
      <c r="F3" s="10" t="s">
        <v>169</v>
      </c>
      <c r="G3" s="10" t="s">
        <v>162</v>
      </c>
      <c r="H3" s="10" t="s">
        <v>170</v>
      </c>
    </row>
    <row r="4" spans="3:9" x14ac:dyDescent="0.25">
      <c r="C4" s="5" t="s">
        <v>160</v>
      </c>
      <c r="D4" s="78" t="s">
        <v>167</v>
      </c>
      <c r="E4" s="6">
        <v>43281</v>
      </c>
      <c r="F4" s="7">
        <v>798011</v>
      </c>
      <c r="G4" s="7">
        <v>311131</v>
      </c>
      <c r="H4" s="7">
        <v>593116</v>
      </c>
      <c r="I4" s="4"/>
    </row>
    <row r="5" spans="3:9" x14ac:dyDescent="0.25">
      <c r="C5" s="5" t="s">
        <v>161</v>
      </c>
      <c r="D5" s="78"/>
      <c r="E5" s="6">
        <v>43421</v>
      </c>
      <c r="F5" s="7">
        <v>431003</v>
      </c>
      <c r="G5" s="7">
        <v>205778</v>
      </c>
      <c r="H5" s="7">
        <v>327006</v>
      </c>
      <c r="I5" s="4"/>
    </row>
    <row r="6" spans="3:9" x14ac:dyDescent="0.25">
      <c r="C6" s="5" t="s">
        <v>163</v>
      </c>
      <c r="D6" s="8">
        <v>90000</v>
      </c>
      <c r="E6" s="6">
        <v>43344</v>
      </c>
      <c r="F6" s="7">
        <v>262016</v>
      </c>
      <c r="G6" s="7">
        <v>132016</v>
      </c>
      <c r="H6" s="7">
        <v>211003</v>
      </c>
      <c r="I6" s="4"/>
    </row>
    <row r="7" spans="3:9" x14ac:dyDescent="0.25">
      <c r="C7" s="5" t="s">
        <v>164</v>
      </c>
      <c r="D7" s="8">
        <v>200000</v>
      </c>
      <c r="E7" s="6">
        <v>43492</v>
      </c>
      <c r="F7" s="7">
        <v>94001</v>
      </c>
      <c r="G7" s="7">
        <v>37017</v>
      </c>
      <c r="H7" s="7">
        <v>156101</v>
      </c>
      <c r="I7" s="4"/>
    </row>
    <row r="8" spans="3:9" x14ac:dyDescent="0.25">
      <c r="C8" s="5" t="s">
        <v>165</v>
      </c>
      <c r="D8" s="8">
        <v>10000</v>
      </c>
      <c r="E8" s="6">
        <v>43503</v>
      </c>
      <c r="F8" s="7">
        <v>0</v>
      </c>
      <c r="G8" s="7">
        <v>0</v>
      </c>
      <c r="H8" s="7">
        <v>57204</v>
      </c>
      <c r="I8" s="4"/>
    </row>
    <row r="10" spans="3:9" x14ac:dyDescent="0.25">
      <c r="C10" s="74" t="s">
        <v>172</v>
      </c>
      <c r="D10" s="75"/>
      <c r="E10" s="75"/>
      <c r="F10" s="75"/>
      <c r="G10" s="75"/>
      <c r="H10" s="76"/>
    </row>
    <row r="11" spans="3:9" x14ac:dyDescent="0.25">
      <c r="C11" s="9" t="s">
        <v>173</v>
      </c>
      <c r="D11" s="77" t="s">
        <v>182</v>
      </c>
      <c r="E11" s="77"/>
      <c r="F11" s="77"/>
      <c r="G11" s="77"/>
      <c r="H11" s="77"/>
    </row>
    <row r="12" spans="3:9" x14ac:dyDescent="0.25">
      <c r="C12" s="9" t="s">
        <v>174</v>
      </c>
      <c r="D12" s="77" t="s">
        <v>175</v>
      </c>
      <c r="E12" s="77"/>
      <c r="F12" s="77"/>
      <c r="G12" s="77"/>
      <c r="H12" s="77"/>
    </row>
    <row r="13" spans="3:9" x14ac:dyDescent="0.25">
      <c r="C13" s="9" t="s">
        <v>176</v>
      </c>
      <c r="D13" s="77" t="s">
        <v>177</v>
      </c>
      <c r="E13" s="77"/>
      <c r="F13" s="77"/>
      <c r="G13" s="77"/>
      <c r="H13" s="77"/>
    </row>
    <row r="14" spans="3:9" x14ac:dyDescent="0.25">
      <c r="C14" s="9" t="s">
        <v>178</v>
      </c>
      <c r="D14" s="77" t="s">
        <v>179</v>
      </c>
      <c r="E14" s="77"/>
      <c r="F14" s="77"/>
      <c r="G14" s="77"/>
      <c r="H14" s="77"/>
    </row>
    <row r="15" spans="3:9" x14ac:dyDescent="0.25">
      <c r="C15" s="9" t="s">
        <v>180</v>
      </c>
      <c r="D15" s="77" t="s">
        <v>181</v>
      </c>
      <c r="E15" s="77"/>
      <c r="F15" s="77"/>
      <c r="G15" s="77"/>
      <c r="H15" s="77"/>
    </row>
    <row r="16" spans="3:9" x14ac:dyDescent="0.25">
      <c r="C16" s="9" t="s">
        <v>183</v>
      </c>
      <c r="D16" s="77" t="s">
        <v>184</v>
      </c>
      <c r="E16" s="77"/>
      <c r="F16" s="77"/>
      <c r="G16" s="77"/>
      <c r="H16" s="77"/>
    </row>
    <row r="17" spans="3:8" x14ac:dyDescent="0.25">
      <c r="C17" s="9" t="s">
        <v>186</v>
      </c>
      <c r="D17" s="77" t="s">
        <v>185</v>
      </c>
      <c r="E17" s="77"/>
      <c r="F17" s="77"/>
      <c r="G17" s="77"/>
      <c r="H17" s="77"/>
    </row>
    <row r="18" spans="3:8" x14ac:dyDescent="0.25">
      <c r="C18" s="9" t="s">
        <v>187</v>
      </c>
      <c r="D18" s="77" t="s">
        <v>188</v>
      </c>
      <c r="E18" s="77"/>
      <c r="F18" s="77"/>
      <c r="G18" s="77"/>
      <c r="H18" s="77"/>
    </row>
    <row r="19" spans="3:8" x14ac:dyDescent="0.25">
      <c r="C19" s="11" t="s">
        <v>189</v>
      </c>
      <c r="D19" s="77" t="s">
        <v>190</v>
      </c>
      <c r="E19" s="77"/>
      <c r="F19" s="77"/>
      <c r="G19" s="77"/>
      <c r="H19" s="77"/>
    </row>
    <row r="20" spans="3:8" x14ac:dyDescent="0.25">
      <c r="C20" s="11" t="s">
        <v>191</v>
      </c>
      <c r="D20" s="77" t="s">
        <v>192</v>
      </c>
      <c r="E20" s="77"/>
      <c r="F20" s="77"/>
      <c r="G20" s="77"/>
      <c r="H20" s="77"/>
    </row>
    <row r="21" spans="3:8" x14ac:dyDescent="0.25">
      <c r="C21" s="11" t="s">
        <v>191</v>
      </c>
      <c r="D21" s="77" t="s">
        <v>193</v>
      </c>
      <c r="E21" s="77"/>
      <c r="F21" s="77"/>
      <c r="G21" s="77"/>
      <c r="H21" s="77"/>
    </row>
    <row r="23" spans="3:8" x14ac:dyDescent="0.25">
      <c r="C23" s="13" t="s">
        <v>194</v>
      </c>
      <c r="D23" s="14" t="s">
        <v>195</v>
      </c>
      <c r="E23" s="14" t="s">
        <v>207</v>
      </c>
    </row>
    <row r="24" spans="3:8" x14ac:dyDescent="0.25">
      <c r="C24" s="12" t="s">
        <v>196</v>
      </c>
      <c r="D24" s="10" t="s">
        <v>197</v>
      </c>
      <c r="E24" s="10" t="s">
        <v>198</v>
      </c>
    </row>
    <row r="25" spans="3:8" x14ac:dyDescent="0.25">
      <c r="C25" s="12" t="s">
        <v>199</v>
      </c>
      <c r="D25" s="10" t="s">
        <v>200</v>
      </c>
      <c r="E25" s="10" t="s">
        <v>201</v>
      </c>
    </row>
    <row r="26" spans="3:8" x14ac:dyDescent="0.25">
      <c r="C26" s="12" t="s">
        <v>202</v>
      </c>
      <c r="D26" s="10" t="s">
        <v>203</v>
      </c>
      <c r="E26" s="10" t="s">
        <v>204</v>
      </c>
    </row>
    <row r="27" spans="3:8" x14ac:dyDescent="0.25">
      <c r="C27" s="12" t="s">
        <v>205</v>
      </c>
      <c r="D27" s="10" t="s">
        <v>49</v>
      </c>
      <c r="E27" s="10" t="s">
        <v>206</v>
      </c>
    </row>
  </sheetData>
  <mergeCells count="14">
    <mergeCell ref="D20:H20"/>
    <mergeCell ref="D21:H21"/>
    <mergeCell ref="D15:H15"/>
    <mergeCell ref="D16:H16"/>
    <mergeCell ref="D17:H17"/>
    <mergeCell ref="D18:H18"/>
    <mergeCell ref="C10:H10"/>
    <mergeCell ref="D19:H19"/>
    <mergeCell ref="D4:D5"/>
    <mergeCell ref="C2:H2"/>
    <mergeCell ref="D11:H11"/>
    <mergeCell ref="D12:H12"/>
    <mergeCell ref="D13:H13"/>
    <mergeCell ref="D14:H14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Первоначальные вложения</vt:lpstr>
      <vt:lpstr>Финансовый план на 1 год</vt:lpstr>
      <vt:lpstr>Расчёт под вашу ситуацию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</dc:creator>
  <cp:lastModifiedBy>Professional</cp:lastModifiedBy>
  <dcterms:created xsi:type="dcterms:W3CDTF">2018-02-24T11:14:10Z</dcterms:created>
  <dcterms:modified xsi:type="dcterms:W3CDTF">2019-06-25T15:12:53Z</dcterms:modified>
</cp:coreProperties>
</file>