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База" sheetId="2" r:id="rId1"/>
    <sheet name="Инвестиции" sheetId="1" r:id="rId2"/>
    <sheet name="Себестоимость" sheetId="4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H5" i="4" l="1"/>
  <c r="F18" i="4" s="1"/>
  <c r="F13" i="4"/>
  <c r="M10" i="4"/>
  <c r="M9" i="4"/>
  <c r="M8" i="4"/>
  <c r="M7" i="4"/>
  <c r="F12" i="4" l="1"/>
  <c r="F14" i="4"/>
  <c r="F17" i="4"/>
  <c r="F15" i="4" l="1"/>
  <c r="F20" i="4" s="1"/>
  <c r="F21" i="4" s="1"/>
  <c r="G20" i="1" l="1"/>
  <c r="G12" i="1"/>
  <c r="G5" i="1"/>
  <c r="G35" i="1"/>
  <c r="P32" i="1"/>
  <c r="P31" i="1"/>
  <c r="P30" i="1"/>
  <c r="P29" i="1"/>
  <c r="I27" i="1"/>
  <c r="G40" i="1" s="1"/>
  <c r="G39" i="1" l="1"/>
  <c r="G36" i="1"/>
  <c r="G34" i="1"/>
  <c r="G37" i="1" s="1"/>
  <c r="P5" i="1"/>
  <c r="P9" i="1"/>
  <c r="P8" i="1"/>
  <c r="P7" i="1"/>
  <c r="I3" i="1"/>
  <c r="G13" i="1" s="1"/>
  <c r="G10" i="1" l="1"/>
  <c r="G14" i="1" s="1"/>
  <c r="G18" i="1" s="1"/>
  <c r="B13" i="1" s="1"/>
  <c r="G41" i="1"/>
</calcChain>
</file>

<file path=xl/sharedStrings.xml><?xml version="1.0" encoding="utf-8"?>
<sst xmlns="http://schemas.openxmlformats.org/spreadsheetml/2006/main" count="137" uniqueCount="85">
  <si>
    <t xml:space="preserve">4 линии по производству брикетов </t>
  </si>
  <si>
    <t>Отопление производственного бокса</t>
  </si>
  <si>
    <t>Итого</t>
  </si>
  <si>
    <t xml:space="preserve">Ремонт крыши и утепление производственного бокса </t>
  </si>
  <si>
    <t>Освещение территории и боксов (складских)</t>
  </si>
  <si>
    <t>Оборотные средства на 2 месяц работы с учетом стоимости шлама 100 руб/тонна</t>
  </si>
  <si>
    <t xml:space="preserve">Затраты </t>
  </si>
  <si>
    <t>Эл-во</t>
  </si>
  <si>
    <t xml:space="preserve">Охрана </t>
  </si>
  <si>
    <t>З/п 6 линий по 3 смены в сутки</t>
  </si>
  <si>
    <t>ГСМ</t>
  </si>
  <si>
    <t>Пленка</t>
  </si>
  <si>
    <t>Налог на з/п 43%</t>
  </si>
  <si>
    <t>Аренда базы</t>
  </si>
  <si>
    <t>доставка шлама</t>
  </si>
  <si>
    <t>покупка шлама</t>
  </si>
  <si>
    <t xml:space="preserve">итого </t>
  </si>
  <si>
    <t>Поддоны в себестоимость не входят</t>
  </si>
  <si>
    <t>непредвиденные расходы</t>
  </si>
  <si>
    <t>цена на тонну</t>
  </si>
  <si>
    <t xml:space="preserve">кол-во в час </t>
  </si>
  <si>
    <t>часов в сутки</t>
  </si>
  <si>
    <t>суток в месяц</t>
  </si>
  <si>
    <t>итого тонн брикетов в месяц</t>
  </si>
  <si>
    <t>смена 8 часов</t>
  </si>
  <si>
    <t>Работа линий 20 часов из 24х</t>
  </si>
  <si>
    <t>з/п за смену</t>
  </si>
  <si>
    <t>кол-во смен</t>
  </si>
  <si>
    <t>З/п в месяц</t>
  </si>
  <si>
    <t>Рабочие 9 человек в смену</t>
  </si>
  <si>
    <t>Слесарь/электрик</t>
  </si>
  <si>
    <t>Водитель погрузчика</t>
  </si>
  <si>
    <t>Разнорабочий</t>
  </si>
  <si>
    <t>Начальник базы</t>
  </si>
  <si>
    <t>Директор</t>
  </si>
  <si>
    <t>Маркетолог</t>
  </si>
  <si>
    <t>Бухгалтер</t>
  </si>
  <si>
    <t>Ноябрь</t>
  </si>
  <si>
    <t>З/п 2 линий по 3 смены в сутки</t>
  </si>
  <si>
    <t>Рабочие 3 человек в смену</t>
  </si>
  <si>
    <t>Необходимые инвестиции в производство брикетированного угля</t>
  </si>
  <si>
    <t>Строительство оборотного склада (1000 кв.м.)</t>
  </si>
  <si>
    <t>Административно-бытовой комплекс -  АБК отопление, вода, ремонт.</t>
  </si>
  <si>
    <t>Приобретение имеющегося оборудования (2 линии брикетирования, 2 погрузчика , компрессора)</t>
  </si>
  <si>
    <t>Вилочный погрузчик для оборотного склада (новый) (бывший в употреблении 400 тр)</t>
  </si>
  <si>
    <t>Ремонт автоматических ворот</t>
  </si>
  <si>
    <t>3 бокса с автоматическими воротами не отапливаемые площадь каждого 400 кв.м.</t>
  </si>
  <si>
    <t>Офисное помещение 250 кв.м.</t>
  </si>
  <si>
    <t>Сторожка 20 кв.м.</t>
  </si>
  <si>
    <t>Забетонированная площадка №1 2000 кв.м</t>
  </si>
  <si>
    <t>Забетонированная площадка №2 1000 кв.м</t>
  </si>
  <si>
    <t>Подстанция 300000 рублей</t>
  </si>
  <si>
    <t>Забор по периметру</t>
  </si>
  <si>
    <t>Видеонаблюдение по периметру (онлайн)  80000 рублей</t>
  </si>
  <si>
    <t>Освещение (требует улучшения)</t>
  </si>
  <si>
    <t>Вода (требует улучшения)</t>
  </si>
  <si>
    <t>Асфальтированный подъезд к боксам</t>
  </si>
  <si>
    <t>Бочка для воды/ГСМ 25 тонн 40000 рублей</t>
  </si>
  <si>
    <t>Помещение (вагончик) 20 кв.м</t>
  </si>
  <si>
    <t>Фронтальный погрузчик 1,3 куба (новый) 1350000 рублей</t>
  </si>
  <si>
    <t>Вилочный погрузчик (новый) 1000000 рублей</t>
  </si>
  <si>
    <t>Тепловая пушка 7000 рублей</t>
  </si>
  <si>
    <t>Загрузочный бункер, транспортер. Входит в стоимость линий</t>
  </si>
  <si>
    <t>1 комплекс из 2х линий для брикетирования в сборе 3250000 рублей</t>
  </si>
  <si>
    <t>3 промышленных компрессора 150000 рублей</t>
  </si>
  <si>
    <t>600 тонн готовой продукции (брикеты в упаковке) 1200000 рублей</t>
  </si>
  <si>
    <t>Рабочий/ремонтный инструмент 150000 рублей.</t>
  </si>
  <si>
    <t>База 9800 кв.м</t>
  </si>
  <si>
    <t>Валковая дробилка 700000 рублей</t>
  </si>
  <si>
    <t>Мешалка двухвалковая  300000 рублей</t>
  </si>
  <si>
    <t>Восстановительные работы по периметру (забор) 250000 рублей</t>
  </si>
  <si>
    <t>Запасные части для линии входят в стоимость линий</t>
  </si>
  <si>
    <t xml:space="preserve">Себестоимость </t>
  </si>
  <si>
    <t>Производительность тонн в час</t>
  </si>
  <si>
    <t>Затраты на 9000 тон</t>
  </si>
  <si>
    <t>Страховые взносы и НДФЛ</t>
  </si>
  <si>
    <t>Доставка шлама</t>
  </si>
  <si>
    <t>Покупка шлама</t>
  </si>
  <si>
    <t>Непредвиденные расходы</t>
  </si>
  <si>
    <t xml:space="preserve">Итого </t>
  </si>
  <si>
    <t>Оплата труда на руки</t>
  </si>
  <si>
    <t>АУП</t>
  </si>
  <si>
    <t>4500 тонн шлама</t>
  </si>
  <si>
    <t>Производственная база</t>
  </si>
  <si>
    <t>Расчет себестоимости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</si>
</sst>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/>
    <xf numFmtId="165" fontId="0" fillId="0" borderId="2" xfId="0" applyNumberFormat="1" applyBorder="1"/>
    <xf numFmtId="0" fontId="2" fillId="0" borderId="3" xfId="0" applyFont="1" applyBorder="1"/>
    <xf numFmtId="164" fontId="0" fillId="0" borderId="4" xfId="0" applyNumberFormat="1" applyBorder="1"/>
    <xf numFmtId="9" fontId="0" fillId="0" borderId="0" xfId="0" applyNumberFormat="1"/>
    <xf numFmtId="0" fontId="2" fillId="0" borderId="8" xfId="0" applyFont="1" applyBorder="1"/>
    <xf numFmtId="0" fontId="2" fillId="0" borderId="2" xfId="0" applyFont="1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4" xfId="0" applyBorder="1"/>
    <xf numFmtId="0" fontId="0" fillId="0" borderId="5" xfId="0" applyFill="1" applyBorder="1"/>
    <xf numFmtId="0" fontId="1" fillId="0" borderId="3" xfId="0" applyFont="1" applyBorder="1"/>
    <xf numFmtId="0" fontId="3" fillId="0" borderId="0" xfId="0" applyFo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0" xfId="0" applyNumberFormat="1" applyFont="1"/>
    <xf numFmtId="0" fontId="3" fillId="0" borderId="5" xfId="0" applyFont="1" applyBorder="1"/>
    <xf numFmtId="0" fontId="3" fillId="0" borderId="9" xfId="0" applyFont="1" applyBorder="1"/>
    <xf numFmtId="0" fontId="3" fillId="0" borderId="6" xfId="0" applyFont="1" applyBorder="1"/>
    <xf numFmtId="0" fontId="4" fillId="0" borderId="1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4" xfId="0" applyFont="1" applyBorder="1"/>
    <xf numFmtId="165" fontId="3" fillId="0" borderId="2" xfId="0" applyNumberFormat="1" applyFont="1" applyBorder="1"/>
    <xf numFmtId="0" fontId="4" fillId="0" borderId="3" xfId="0" applyFont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8" xfId="0" applyFont="1" applyBorder="1"/>
    <xf numFmtId="0" fontId="4" fillId="0" borderId="2" xfId="0" applyFont="1" applyBorder="1"/>
    <xf numFmtId="9" fontId="3" fillId="0" borderId="0" xfId="0" applyNumberFormat="1" applyFont="1"/>
    <xf numFmtId="164" fontId="4" fillId="0" borderId="4" xfId="0" applyNumberFormat="1" applyFont="1" applyBorder="1"/>
    <xf numFmtId="0" fontId="4" fillId="0" borderId="5" xfId="0" applyFont="1" applyFill="1" applyBorder="1"/>
    <xf numFmtId="164" fontId="3" fillId="0" borderId="6" xfId="0" applyNumberFormat="1" applyFont="1" applyBorder="1"/>
    <xf numFmtId="0" fontId="4" fillId="0" borderId="7" xfId="0" applyFont="1" applyFill="1" applyBorder="1"/>
    <xf numFmtId="0" fontId="5" fillId="0" borderId="0" xfId="0" applyFont="1" applyAlignment="1">
      <alignment vertical="center"/>
    </xf>
    <xf numFmtId="164" fontId="3" fillId="0" borderId="10" xfId="0" applyNumberFormat="1" applyFont="1" applyBorder="1"/>
    <xf numFmtId="0" fontId="3" fillId="0" borderId="10" xfId="0" applyFont="1" applyFill="1" applyBorder="1"/>
    <xf numFmtId="0" fontId="5" fillId="0" borderId="10" xfId="0" applyFont="1" applyBorder="1" applyAlignment="1">
      <alignment vertical="center" wrapText="1"/>
    </xf>
    <xf numFmtId="0" fontId="5" fillId="0" borderId="10" xfId="0" applyFont="1" applyBorder="1"/>
    <xf numFmtId="164" fontId="4" fillId="0" borderId="10" xfId="0" applyNumberFormat="1" applyFont="1" applyBorder="1"/>
    <xf numFmtId="164" fontId="0" fillId="0" borderId="11" xfId="0" applyNumberFormat="1" applyBorder="1"/>
    <xf numFmtId="0" fontId="2" fillId="0" borderId="5" xfId="0" applyFont="1" applyBorder="1"/>
    <xf numFmtId="164" fontId="2" fillId="0" borderId="6" xfId="0" applyNumberFormat="1" applyFont="1" applyBorder="1"/>
    <xf numFmtId="0" fontId="1" fillId="0" borderId="7" xfId="0" applyFont="1" applyFill="1" applyBorder="1"/>
    <xf numFmtId="0" fontId="0" fillId="0" borderId="7" xfId="0" applyFill="1" applyBorder="1"/>
    <xf numFmtId="3" fontId="0" fillId="0" borderId="10" xfId="0" applyNumberFormat="1" applyBorder="1"/>
    <xf numFmtId="3" fontId="0" fillId="0" borderId="4" xfId="0" applyNumberFormat="1" applyBorder="1"/>
    <xf numFmtId="3" fontId="0" fillId="0" borderId="9" xfId="0" applyNumberFormat="1" applyFill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view="pageBreakPreview" zoomScale="60"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131.42578125" customWidth="1"/>
  </cols>
  <sheetData>
    <row r="1" spans="1:2" ht="18.75" x14ac:dyDescent="0.3">
      <c r="B1" s="61" t="s">
        <v>83</v>
      </c>
    </row>
    <row r="3" spans="1:2" ht="20.25" customHeight="1" x14ac:dyDescent="0.3">
      <c r="A3" s="45">
        <v>1</v>
      </c>
      <c r="B3" s="44" t="s">
        <v>46</v>
      </c>
    </row>
    <row r="4" spans="1:2" ht="18.75" x14ac:dyDescent="0.3">
      <c r="A4" s="45">
        <v>2</v>
      </c>
      <c r="B4" s="44" t="s">
        <v>47</v>
      </c>
    </row>
    <row r="5" spans="1:2" ht="18.75" x14ac:dyDescent="0.3">
      <c r="A5" s="45">
        <v>3</v>
      </c>
      <c r="B5" s="44" t="s">
        <v>48</v>
      </c>
    </row>
    <row r="6" spans="1:2" ht="18.75" x14ac:dyDescent="0.3">
      <c r="A6" s="45">
        <v>4</v>
      </c>
      <c r="B6" s="44" t="s">
        <v>49</v>
      </c>
    </row>
    <row r="7" spans="1:2" ht="18.75" x14ac:dyDescent="0.3">
      <c r="A7" s="45">
        <v>5</v>
      </c>
      <c r="B7" s="44" t="s">
        <v>50</v>
      </c>
    </row>
    <row r="8" spans="1:2" ht="18.75" x14ac:dyDescent="0.3">
      <c r="A8" s="45">
        <v>6</v>
      </c>
      <c r="B8" s="44" t="s">
        <v>51</v>
      </c>
    </row>
    <row r="9" spans="1:2" ht="18.75" x14ac:dyDescent="0.3">
      <c r="A9" s="45">
        <v>7</v>
      </c>
      <c r="B9" s="44" t="s">
        <v>52</v>
      </c>
    </row>
    <row r="10" spans="1:2" ht="18.75" x14ac:dyDescent="0.3">
      <c r="A10" s="45">
        <v>8</v>
      </c>
      <c r="B10" s="44" t="s">
        <v>53</v>
      </c>
    </row>
    <row r="11" spans="1:2" ht="18.75" x14ac:dyDescent="0.3">
      <c r="A11" s="45">
        <v>9</v>
      </c>
      <c r="B11" s="44" t="s">
        <v>54</v>
      </c>
    </row>
    <row r="12" spans="1:2" ht="18.75" x14ac:dyDescent="0.3">
      <c r="A12" s="45">
        <v>10</v>
      </c>
      <c r="B12" s="44" t="s">
        <v>55</v>
      </c>
    </row>
    <row r="13" spans="1:2" ht="18.75" x14ac:dyDescent="0.3">
      <c r="A13" s="45">
        <v>11</v>
      </c>
      <c r="B13" s="44" t="s">
        <v>56</v>
      </c>
    </row>
    <row r="14" spans="1:2" ht="18.75" x14ac:dyDescent="0.3">
      <c r="A14" s="45">
        <v>12</v>
      </c>
      <c r="B14" s="44" t="s">
        <v>57</v>
      </c>
    </row>
    <row r="15" spans="1:2" ht="18.75" x14ac:dyDescent="0.3">
      <c r="A15" s="45">
        <v>13</v>
      </c>
      <c r="B15" s="44" t="s">
        <v>58</v>
      </c>
    </row>
    <row r="16" spans="1:2" ht="18.75" x14ac:dyDescent="0.3">
      <c r="A16" s="45">
        <v>14</v>
      </c>
      <c r="B16" s="44" t="s">
        <v>59</v>
      </c>
    </row>
    <row r="17" spans="1:2" ht="18.75" x14ac:dyDescent="0.3">
      <c r="A17" s="45">
        <v>15</v>
      </c>
      <c r="B17" s="44" t="s">
        <v>60</v>
      </c>
    </row>
    <row r="18" spans="1:2" ht="18.75" x14ac:dyDescent="0.3">
      <c r="A18" s="45">
        <v>16</v>
      </c>
      <c r="B18" s="44" t="s">
        <v>61</v>
      </c>
    </row>
    <row r="19" spans="1:2" ht="18.75" x14ac:dyDescent="0.3">
      <c r="A19" s="45">
        <v>17</v>
      </c>
      <c r="B19" s="44" t="s">
        <v>62</v>
      </c>
    </row>
    <row r="20" spans="1:2" ht="18.75" x14ac:dyDescent="0.3">
      <c r="A20" s="45">
        <v>18</v>
      </c>
      <c r="B20" s="44" t="s">
        <v>63</v>
      </c>
    </row>
    <row r="21" spans="1:2" ht="18.75" x14ac:dyDescent="0.3">
      <c r="A21" s="45">
        <v>19</v>
      </c>
      <c r="B21" s="44" t="s">
        <v>64</v>
      </c>
    </row>
    <row r="22" spans="1:2" ht="18.75" x14ac:dyDescent="0.3">
      <c r="A22" s="45">
        <v>20</v>
      </c>
      <c r="B22" s="59" t="s">
        <v>82</v>
      </c>
    </row>
    <row r="23" spans="1:2" ht="18.75" x14ac:dyDescent="0.3">
      <c r="A23" s="45">
        <v>21</v>
      </c>
      <c r="B23" s="59" t="s">
        <v>65</v>
      </c>
    </row>
    <row r="24" spans="1:2" ht="18.75" x14ac:dyDescent="0.3">
      <c r="A24" s="45">
        <v>22</v>
      </c>
      <c r="B24" s="44" t="s">
        <v>71</v>
      </c>
    </row>
    <row r="25" spans="1:2" ht="18.75" x14ac:dyDescent="0.3">
      <c r="A25" s="45">
        <v>23</v>
      </c>
      <c r="B25" s="44" t="s">
        <v>66</v>
      </c>
    </row>
    <row r="26" spans="1:2" ht="18.75" x14ac:dyDescent="0.3">
      <c r="A26" s="45">
        <v>24</v>
      </c>
      <c r="B26" s="44" t="s">
        <v>67</v>
      </c>
    </row>
    <row r="27" spans="1:2" ht="18.75" x14ac:dyDescent="0.3">
      <c r="A27" s="45">
        <v>25</v>
      </c>
      <c r="B27" s="44" t="s">
        <v>68</v>
      </c>
    </row>
    <row r="28" spans="1:2" ht="18.75" x14ac:dyDescent="0.3">
      <c r="A28" s="45">
        <v>26</v>
      </c>
      <c r="B28" s="44" t="s">
        <v>69</v>
      </c>
    </row>
    <row r="29" spans="1:2" ht="18.75" x14ac:dyDescent="0.3">
      <c r="A29" s="45">
        <v>28</v>
      </c>
      <c r="B29" s="60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Normal="100" workbookViewId="0">
      <selection activeCell="A10" sqref="A10"/>
    </sheetView>
  </sheetViews>
  <sheetFormatPr defaultRowHeight="15.75" x14ac:dyDescent="0.25"/>
  <cols>
    <col min="1" max="1" width="110.140625" style="18" bestFit="1" customWidth="1"/>
    <col min="2" max="2" width="12.85546875" style="18" bestFit="1" customWidth="1"/>
    <col min="3" max="3" width="13.140625" style="18" bestFit="1" customWidth="1"/>
    <col min="4" max="4" width="9.140625" style="18"/>
    <col min="5" max="5" width="13.85546875" style="18" hidden="1" customWidth="1"/>
    <col min="6" max="6" width="35.7109375" style="18" hidden="1" customWidth="1"/>
    <col min="7" max="7" width="27.7109375" style="18" hidden="1" customWidth="1"/>
    <col min="8" max="8" width="13.5703125" style="18" hidden="1" customWidth="1"/>
    <col min="9" max="9" width="27.85546875" style="18" hidden="1" customWidth="1"/>
    <col min="10" max="12" width="0" style="18" hidden="1" customWidth="1"/>
    <col min="13" max="13" width="26.140625" style="18" hidden="1" customWidth="1"/>
    <col min="14" max="15" width="12.140625" style="18" hidden="1" customWidth="1"/>
    <col min="16" max="16" width="11.42578125" style="18" hidden="1" customWidth="1"/>
    <col min="17" max="23" width="0" style="18" hidden="1" customWidth="1"/>
    <col min="24" max="16384" width="9.140625" style="18"/>
  </cols>
  <sheetData>
    <row r="1" spans="1:16" ht="27" customHeight="1" x14ac:dyDescent="0.25">
      <c r="A1" s="41" t="s">
        <v>40</v>
      </c>
    </row>
    <row r="2" spans="1:16" ht="16.5" thickBot="1" x14ac:dyDescent="0.3"/>
    <row r="3" spans="1:16" ht="16.5" thickBot="1" x14ac:dyDescent="0.3">
      <c r="A3" s="28" t="s">
        <v>0</v>
      </c>
      <c r="B3" s="42">
        <v>6500000</v>
      </c>
      <c r="C3" s="21"/>
      <c r="F3" s="22">
        <v>7.5</v>
      </c>
      <c r="G3" s="23">
        <v>20</v>
      </c>
      <c r="H3" s="23">
        <v>30</v>
      </c>
      <c r="I3" s="24">
        <f>F3*G3*H3</f>
        <v>4500</v>
      </c>
      <c r="M3" s="25" t="s">
        <v>24</v>
      </c>
      <c r="N3" s="26"/>
      <c r="O3" s="26"/>
      <c r="P3" s="27"/>
    </row>
    <row r="4" spans="1:16" x14ac:dyDescent="0.25">
      <c r="A4" s="28" t="s">
        <v>43</v>
      </c>
      <c r="B4" s="42">
        <v>5000000</v>
      </c>
      <c r="C4" s="21"/>
      <c r="F4" s="31" t="s">
        <v>8</v>
      </c>
      <c r="G4" s="20">
        <v>75000</v>
      </c>
    </row>
    <row r="5" spans="1:16" ht="16.5" thickBot="1" x14ac:dyDescent="0.3">
      <c r="A5" s="28" t="s">
        <v>44</v>
      </c>
      <c r="B5" s="42">
        <v>1000000</v>
      </c>
      <c r="C5" s="21"/>
      <c r="F5" s="31" t="s">
        <v>7</v>
      </c>
      <c r="G5" s="20">
        <f>210000/2</f>
        <v>105000</v>
      </c>
      <c r="M5" s="32" t="s">
        <v>32</v>
      </c>
      <c r="N5" s="33">
        <v>800</v>
      </c>
      <c r="O5" s="33">
        <v>90</v>
      </c>
      <c r="P5" s="24">
        <f>N5*O5</f>
        <v>72000</v>
      </c>
    </row>
    <row r="6" spans="1:16" x14ac:dyDescent="0.25">
      <c r="A6" s="28" t="s">
        <v>41</v>
      </c>
      <c r="B6" s="42">
        <v>2000000</v>
      </c>
      <c r="C6" s="21"/>
      <c r="G6" s="18" t="s">
        <v>25</v>
      </c>
      <c r="M6" s="19"/>
      <c r="N6" s="28" t="s">
        <v>26</v>
      </c>
      <c r="O6" s="28" t="s">
        <v>27</v>
      </c>
      <c r="P6" s="29" t="s">
        <v>28</v>
      </c>
    </row>
    <row r="7" spans="1:16" x14ac:dyDescent="0.25">
      <c r="A7" s="28" t="s">
        <v>42</v>
      </c>
      <c r="B7" s="42">
        <v>1000000</v>
      </c>
      <c r="C7" s="21"/>
      <c r="M7" s="19" t="s">
        <v>39</v>
      </c>
      <c r="N7" s="28">
        <v>3000</v>
      </c>
      <c r="O7" s="28">
        <v>90</v>
      </c>
      <c r="P7" s="29">
        <f>N7*O7</f>
        <v>270000</v>
      </c>
    </row>
    <row r="8" spans="1:16" ht="16.5" thickBot="1" x14ac:dyDescent="0.3">
      <c r="A8" s="28" t="s">
        <v>1</v>
      </c>
      <c r="B8" s="42">
        <v>700000</v>
      </c>
      <c r="C8" s="21"/>
      <c r="E8" s="18" t="s">
        <v>19</v>
      </c>
      <c r="M8" s="19" t="s">
        <v>30</v>
      </c>
      <c r="N8" s="28">
        <v>2000</v>
      </c>
      <c r="O8" s="28">
        <v>90</v>
      </c>
      <c r="P8" s="29">
        <f>N8*O8</f>
        <v>180000</v>
      </c>
    </row>
    <row r="9" spans="1:16" x14ac:dyDescent="0.25">
      <c r="A9" s="28" t="s">
        <v>4</v>
      </c>
      <c r="B9" s="42">
        <v>200000</v>
      </c>
      <c r="C9" s="21"/>
      <c r="F9" s="25" t="s">
        <v>6</v>
      </c>
      <c r="G9" s="30"/>
      <c r="M9" s="19" t="s">
        <v>31</v>
      </c>
      <c r="N9" s="28">
        <v>1300</v>
      </c>
      <c r="O9" s="28">
        <v>90</v>
      </c>
      <c r="P9" s="29">
        <f>O9*N9</f>
        <v>117000</v>
      </c>
    </row>
    <row r="10" spans="1:16" ht="16.5" thickBot="1" x14ac:dyDescent="0.3">
      <c r="A10" s="28" t="s">
        <v>5</v>
      </c>
      <c r="B10" s="42">
        <v>9143340</v>
      </c>
      <c r="C10" s="21"/>
      <c r="F10" s="31" t="s">
        <v>38</v>
      </c>
      <c r="G10" s="20">
        <f>P7+P8+P9+P15+P16+P17+P18+P5</f>
        <v>899000</v>
      </c>
    </row>
    <row r="11" spans="1:16" x14ac:dyDescent="0.25">
      <c r="A11" s="28" t="s">
        <v>45</v>
      </c>
      <c r="B11" s="42">
        <v>70000</v>
      </c>
      <c r="C11" s="21"/>
      <c r="F11" s="25" t="s">
        <v>20</v>
      </c>
      <c r="G11" s="34" t="s">
        <v>21</v>
      </c>
      <c r="H11" s="34" t="s">
        <v>22</v>
      </c>
      <c r="I11" s="35" t="s">
        <v>23</v>
      </c>
    </row>
    <row r="12" spans="1:16" x14ac:dyDescent="0.25">
      <c r="A12" s="28" t="s">
        <v>3</v>
      </c>
      <c r="B12" s="42">
        <v>500000</v>
      </c>
      <c r="C12" s="21"/>
      <c r="F12" s="31" t="s">
        <v>10</v>
      </c>
      <c r="G12" s="20">
        <f>60000*4/2</f>
        <v>120000</v>
      </c>
    </row>
    <row r="13" spans="1:16" x14ac:dyDescent="0.25">
      <c r="A13" s="43" t="s">
        <v>2</v>
      </c>
      <c r="B13" s="46">
        <f>B11+B3+B6+B7+B8+B9+B5+B4+B10+B12</f>
        <v>26113340</v>
      </c>
      <c r="C13" s="21"/>
      <c r="E13" s="18">
        <v>240</v>
      </c>
      <c r="F13" s="31" t="s">
        <v>11</v>
      </c>
      <c r="G13" s="20">
        <f>120*2*I3</f>
        <v>1080000</v>
      </c>
    </row>
    <row r="14" spans="1:16" x14ac:dyDescent="0.25">
      <c r="E14" s="36">
        <v>0.43</v>
      </c>
      <c r="F14" s="31" t="s">
        <v>12</v>
      </c>
      <c r="G14" s="20">
        <f>G10*E14</f>
        <v>386570</v>
      </c>
    </row>
    <row r="15" spans="1:16" x14ac:dyDescent="0.25">
      <c r="F15" s="31" t="s">
        <v>13</v>
      </c>
      <c r="G15" s="20">
        <v>100000</v>
      </c>
      <c r="M15" s="19" t="s">
        <v>33</v>
      </c>
      <c r="N15" s="28"/>
      <c r="O15" s="28"/>
      <c r="P15" s="29">
        <v>30000</v>
      </c>
    </row>
    <row r="16" spans="1:16" x14ac:dyDescent="0.25">
      <c r="F16" s="31" t="s">
        <v>14</v>
      </c>
      <c r="G16" s="20">
        <v>0</v>
      </c>
      <c r="M16" s="19" t="s">
        <v>34</v>
      </c>
      <c r="N16" s="28"/>
      <c r="O16" s="28"/>
      <c r="P16" s="29">
        <v>30000</v>
      </c>
    </row>
    <row r="17" spans="5:16" x14ac:dyDescent="0.25">
      <c r="F17" s="31" t="s">
        <v>15</v>
      </c>
      <c r="G17" s="20">
        <v>0</v>
      </c>
      <c r="M17" s="19" t="s">
        <v>35</v>
      </c>
      <c r="N17" s="28"/>
      <c r="O17" s="28"/>
      <c r="P17" s="29">
        <v>150000</v>
      </c>
    </row>
    <row r="18" spans="5:16" ht="16.5" thickBot="1" x14ac:dyDescent="0.3">
      <c r="F18" s="31" t="s">
        <v>16</v>
      </c>
      <c r="G18" s="20">
        <f>G5+G4+G10+G12+G13+G14+G15+G16+G17+G21+G20</f>
        <v>2970570</v>
      </c>
      <c r="M18" s="22" t="s">
        <v>36</v>
      </c>
      <c r="N18" s="23"/>
      <c r="O18" s="23"/>
      <c r="P18" s="24">
        <v>50000</v>
      </c>
    </row>
    <row r="19" spans="5:16" x14ac:dyDescent="0.25">
      <c r="F19" s="31"/>
      <c r="G19" s="37"/>
    </row>
    <row r="20" spans="5:16" ht="16.5" thickBot="1" x14ac:dyDescent="0.3">
      <c r="E20" s="18">
        <v>300</v>
      </c>
      <c r="F20" s="38" t="s">
        <v>17</v>
      </c>
      <c r="G20" s="39">
        <f>350*300</f>
        <v>105000</v>
      </c>
    </row>
    <row r="21" spans="5:16" x14ac:dyDescent="0.25">
      <c r="F21" s="40" t="s">
        <v>18</v>
      </c>
      <c r="G21" s="21">
        <v>100000</v>
      </c>
    </row>
    <row r="25" spans="5:16" ht="16.5" thickBot="1" x14ac:dyDescent="0.3">
      <c r="F25" s="18" t="s">
        <v>37</v>
      </c>
    </row>
    <row r="26" spans="5:16" ht="16.5" thickBot="1" x14ac:dyDescent="0.3">
      <c r="F26" s="25" t="s">
        <v>20</v>
      </c>
      <c r="G26" s="34" t="s">
        <v>21</v>
      </c>
      <c r="H26" s="34" t="s">
        <v>22</v>
      </c>
      <c r="I26" s="35" t="s">
        <v>23</v>
      </c>
    </row>
    <row r="27" spans="5:16" ht="16.5" thickBot="1" x14ac:dyDescent="0.3">
      <c r="F27" s="22">
        <v>10</v>
      </c>
      <c r="G27" s="23">
        <v>20</v>
      </c>
      <c r="H27" s="23">
        <v>30</v>
      </c>
      <c r="I27" s="24">
        <f>F27*G27*H27</f>
        <v>6000</v>
      </c>
      <c r="M27" s="25" t="s">
        <v>24</v>
      </c>
      <c r="N27" s="26"/>
      <c r="O27" s="26"/>
      <c r="P27" s="27"/>
    </row>
    <row r="28" spans="5:16" x14ac:dyDescent="0.25">
      <c r="G28" s="18" t="s">
        <v>25</v>
      </c>
      <c r="M28" s="19"/>
      <c r="N28" s="28" t="s">
        <v>26</v>
      </c>
      <c r="O28" s="28" t="s">
        <v>27</v>
      </c>
      <c r="P28" s="29" t="s">
        <v>28</v>
      </c>
    </row>
    <row r="29" spans="5:16" x14ac:dyDescent="0.25">
      <c r="M29" s="19" t="s">
        <v>29</v>
      </c>
      <c r="N29" s="28">
        <v>9000</v>
      </c>
      <c r="O29" s="28">
        <v>90</v>
      </c>
      <c r="P29" s="29">
        <f>N29*O29</f>
        <v>810000</v>
      </c>
    </row>
    <row r="30" spans="5:16" ht="16.5" thickBot="1" x14ac:dyDescent="0.3">
      <c r="E30" s="18" t="s">
        <v>19</v>
      </c>
      <c r="M30" s="19" t="s">
        <v>30</v>
      </c>
      <c r="N30" s="28">
        <v>2000</v>
      </c>
      <c r="O30" s="28">
        <v>90</v>
      </c>
      <c r="P30" s="29">
        <f>N30*O30</f>
        <v>180000</v>
      </c>
    </row>
    <row r="31" spans="5:16" x14ac:dyDescent="0.25">
      <c r="F31" s="25" t="s">
        <v>6</v>
      </c>
      <c r="G31" s="30"/>
      <c r="M31" s="19" t="s">
        <v>31</v>
      </c>
      <c r="N31" s="28">
        <v>1300</v>
      </c>
      <c r="O31" s="28">
        <v>90</v>
      </c>
      <c r="P31" s="29">
        <f>O31*N31</f>
        <v>117000</v>
      </c>
    </row>
    <row r="32" spans="5:16" ht="16.5" thickBot="1" x14ac:dyDescent="0.3">
      <c r="F32" s="31" t="s">
        <v>7</v>
      </c>
      <c r="G32" s="20">
        <v>210000</v>
      </c>
      <c r="M32" s="32" t="s">
        <v>32</v>
      </c>
      <c r="N32" s="33">
        <v>800</v>
      </c>
      <c r="O32" s="33">
        <v>90</v>
      </c>
      <c r="P32" s="24">
        <f>N32*O32</f>
        <v>72000</v>
      </c>
    </row>
    <row r="33" spans="5:16" x14ac:dyDescent="0.25">
      <c r="F33" s="31" t="s">
        <v>8</v>
      </c>
      <c r="G33" s="20">
        <v>75000</v>
      </c>
    </row>
    <row r="34" spans="5:16" x14ac:dyDescent="0.25">
      <c r="F34" s="31" t="s">
        <v>9</v>
      </c>
      <c r="G34" s="20">
        <f>P29+P30+P31+P38+P39+P40+P41+P32</f>
        <v>1439000</v>
      </c>
    </row>
    <row r="35" spans="5:16" x14ac:dyDescent="0.25">
      <c r="F35" s="31" t="s">
        <v>10</v>
      </c>
      <c r="G35" s="20">
        <f>60000*4</f>
        <v>240000</v>
      </c>
    </row>
    <row r="36" spans="5:16" x14ac:dyDescent="0.25">
      <c r="E36" s="18">
        <v>240</v>
      </c>
      <c r="F36" s="31" t="s">
        <v>11</v>
      </c>
      <c r="G36" s="20">
        <f>120*2*I27</f>
        <v>1440000</v>
      </c>
    </row>
    <row r="37" spans="5:16" x14ac:dyDescent="0.25">
      <c r="E37" s="36">
        <v>0.43</v>
      </c>
      <c r="F37" s="31" t="s">
        <v>12</v>
      </c>
      <c r="G37" s="20">
        <f>G34*E37</f>
        <v>618770</v>
      </c>
    </row>
    <row r="38" spans="5:16" x14ac:dyDescent="0.25">
      <c r="F38" s="31" t="s">
        <v>13</v>
      </c>
      <c r="G38" s="20">
        <v>100000</v>
      </c>
      <c r="M38" s="19" t="s">
        <v>33</v>
      </c>
      <c r="N38" s="28"/>
      <c r="O38" s="28"/>
      <c r="P38" s="29">
        <v>30000</v>
      </c>
    </row>
    <row r="39" spans="5:16" x14ac:dyDescent="0.25">
      <c r="E39" s="18">
        <v>200</v>
      </c>
      <c r="F39" s="31" t="s">
        <v>14</v>
      </c>
      <c r="G39" s="20">
        <f>200*I27</f>
        <v>1200000</v>
      </c>
      <c r="M39" s="19" t="s">
        <v>34</v>
      </c>
      <c r="N39" s="28"/>
      <c r="O39" s="28"/>
      <c r="P39" s="29">
        <v>30000</v>
      </c>
    </row>
    <row r="40" spans="5:16" x14ac:dyDescent="0.25">
      <c r="E40" s="18">
        <v>100</v>
      </c>
      <c r="F40" s="31" t="s">
        <v>15</v>
      </c>
      <c r="G40" s="20">
        <f>100*I27</f>
        <v>600000</v>
      </c>
      <c r="M40" s="19" t="s">
        <v>35</v>
      </c>
      <c r="N40" s="28"/>
      <c r="O40" s="28"/>
      <c r="P40" s="29">
        <v>150000</v>
      </c>
    </row>
    <row r="41" spans="5:16" ht="16.5" thickBot="1" x14ac:dyDescent="0.3">
      <c r="F41" s="31" t="s">
        <v>16</v>
      </c>
      <c r="G41" s="20">
        <f>G32+G33+G34+G35+G36+G37+G38+G39+G40+G44+G43</f>
        <v>6172770</v>
      </c>
      <c r="M41" s="22" t="s">
        <v>36</v>
      </c>
      <c r="N41" s="23"/>
      <c r="O41" s="23"/>
      <c r="P41" s="24">
        <v>50000</v>
      </c>
    </row>
    <row r="42" spans="5:16" x14ac:dyDescent="0.25">
      <c r="F42" s="31"/>
      <c r="G42" s="37"/>
    </row>
    <row r="43" spans="5:16" ht="16.5" thickBot="1" x14ac:dyDescent="0.3">
      <c r="E43" s="18">
        <v>300</v>
      </c>
      <c r="F43" s="38" t="s">
        <v>17</v>
      </c>
      <c r="G43" s="39">
        <v>150000</v>
      </c>
    </row>
    <row r="44" spans="5:16" x14ac:dyDescent="0.25">
      <c r="F44" s="40" t="s">
        <v>18</v>
      </c>
      <c r="G44" s="21">
        <v>100000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21"/>
  <sheetViews>
    <sheetView view="pageBreakPreview" topLeftCell="E1" zoomScale="60" zoomScaleNormal="100" workbookViewId="0">
      <selection activeCell="J35" sqref="J35"/>
    </sheetView>
  </sheetViews>
  <sheetFormatPr defaultRowHeight="15" x14ac:dyDescent="0.25"/>
  <cols>
    <col min="1" max="3" width="0" hidden="1" customWidth="1"/>
    <col min="4" max="4" width="13.85546875" hidden="1" customWidth="1"/>
    <col min="5" max="5" width="35.5703125" bestFit="1" customWidth="1"/>
    <col min="6" max="6" width="29" customWidth="1"/>
    <col min="7" max="7" width="13.42578125" bestFit="1" customWidth="1"/>
    <col min="8" max="8" width="27.7109375" bestFit="1" customWidth="1"/>
    <col min="10" max="10" width="27.140625" bestFit="1" customWidth="1"/>
    <col min="11" max="12" width="12.140625" bestFit="1" customWidth="1"/>
    <col min="13" max="13" width="11.42578125" bestFit="1" customWidth="1"/>
  </cols>
  <sheetData>
    <row r="1" spans="4:13" x14ac:dyDescent="0.25">
      <c r="E1" t="s">
        <v>84</v>
      </c>
    </row>
    <row r="3" spans="4:13" ht="15.75" thickBot="1" x14ac:dyDescent="0.3">
      <c r="J3" t="s">
        <v>80</v>
      </c>
    </row>
    <row r="4" spans="4:13" ht="15.75" thickBot="1" x14ac:dyDescent="0.3">
      <c r="E4" s="1" t="s">
        <v>73</v>
      </c>
      <c r="F4" s="6" t="s">
        <v>21</v>
      </c>
      <c r="G4" s="6" t="s">
        <v>22</v>
      </c>
      <c r="H4" s="7" t="s">
        <v>23</v>
      </c>
    </row>
    <row r="5" spans="4:13" ht="15.75" thickBot="1" x14ac:dyDescent="0.3">
      <c r="E5" s="8">
        <v>15</v>
      </c>
      <c r="F5" s="9">
        <v>20</v>
      </c>
      <c r="G5" s="9">
        <v>30</v>
      </c>
      <c r="H5" s="10">
        <f>E5*F5*G5</f>
        <v>9000</v>
      </c>
      <c r="J5" s="1" t="s">
        <v>24</v>
      </c>
      <c r="K5" s="11"/>
      <c r="L5" s="11"/>
      <c r="M5" s="12"/>
    </row>
    <row r="6" spans="4:13" x14ac:dyDescent="0.25">
      <c r="F6" t="s">
        <v>25</v>
      </c>
      <c r="J6" s="13"/>
      <c r="K6" s="14" t="s">
        <v>26</v>
      </c>
      <c r="L6" s="14" t="s">
        <v>27</v>
      </c>
      <c r="M6" s="15" t="s">
        <v>28</v>
      </c>
    </row>
    <row r="7" spans="4:13" x14ac:dyDescent="0.25">
      <c r="J7" s="13" t="s">
        <v>29</v>
      </c>
      <c r="K7" s="52">
        <v>9000</v>
      </c>
      <c r="L7" s="52">
        <v>90</v>
      </c>
      <c r="M7" s="53">
        <f>K7*L7</f>
        <v>810000</v>
      </c>
    </row>
    <row r="8" spans="4:13" ht="15.75" thickBot="1" x14ac:dyDescent="0.3">
      <c r="D8" t="s">
        <v>19</v>
      </c>
      <c r="J8" s="13" t="s">
        <v>30</v>
      </c>
      <c r="K8" s="52">
        <v>2000</v>
      </c>
      <c r="L8" s="52">
        <v>90</v>
      </c>
      <c r="M8" s="53">
        <f>K8*L8</f>
        <v>180000</v>
      </c>
    </row>
    <row r="9" spans="4:13" x14ac:dyDescent="0.25">
      <c r="E9" s="1" t="s">
        <v>74</v>
      </c>
      <c r="F9" s="2"/>
      <c r="J9" s="13" t="s">
        <v>31</v>
      </c>
      <c r="K9" s="52">
        <v>1300</v>
      </c>
      <c r="L9" s="52">
        <v>90</v>
      </c>
      <c r="M9" s="53">
        <f>L9*K9</f>
        <v>117000</v>
      </c>
    </row>
    <row r="10" spans="4:13" ht="15.75" thickBot="1" x14ac:dyDescent="0.3">
      <c r="E10" s="17" t="s">
        <v>7</v>
      </c>
      <c r="F10" s="4">
        <v>210000</v>
      </c>
      <c r="J10" s="16" t="s">
        <v>32</v>
      </c>
      <c r="K10" s="54">
        <v>800</v>
      </c>
      <c r="L10" s="54">
        <v>90</v>
      </c>
      <c r="M10" s="55">
        <f>K10*L10</f>
        <v>72000</v>
      </c>
    </row>
    <row r="11" spans="4:13" x14ac:dyDescent="0.25">
      <c r="E11" s="17" t="s">
        <v>8</v>
      </c>
      <c r="F11" s="4">
        <v>75000</v>
      </c>
      <c r="J11" s="51" t="s">
        <v>81</v>
      </c>
      <c r="K11" s="56"/>
      <c r="L11" s="56"/>
      <c r="M11" s="57"/>
    </row>
    <row r="12" spans="4:13" x14ac:dyDescent="0.25">
      <c r="E12" s="17" t="s">
        <v>9</v>
      </c>
      <c r="F12" s="4">
        <f>M7+M8+M9+M12+M13+M14+M15+M10</f>
        <v>1439000</v>
      </c>
      <c r="J12" s="13" t="s">
        <v>33</v>
      </c>
      <c r="K12" s="52"/>
      <c r="L12" s="52"/>
      <c r="M12" s="53">
        <v>30000</v>
      </c>
    </row>
    <row r="13" spans="4:13" x14ac:dyDescent="0.25">
      <c r="E13" s="17" t="s">
        <v>10</v>
      </c>
      <c r="F13" s="4">
        <f>60000*4</f>
        <v>240000</v>
      </c>
      <c r="J13" s="13" t="s">
        <v>34</v>
      </c>
      <c r="K13" s="52"/>
      <c r="L13" s="52"/>
      <c r="M13" s="53">
        <v>30000</v>
      </c>
    </row>
    <row r="14" spans="4:13" x14ac:dyDescent="0.25">
      <c r="D14">
        <v>240</v>
      </c>
      <c r="E14" s="17" t="s">
        <v>11</v>
      </c>
      <c r="F14" s="4">
        <f>120*2*H5</f>
        <v>2160000</v>
      </c>
      <c r="J14" s="13" t="s">
        <v>35</v>
      </c>
      <c r="K14" s="52"/>
      <c r="L14" s="52"/>
      <c r="M14" s="53">
        <v>150000</v>
      </c>
    </row>
    <row r="15" spans="4:13" ht="15.75" thickBot="1" x14ac:dyDescent="0.3">
      <c r="D15" s="5">
        <v>0.43</v>
      </c>
      <c r="E15" s="17" t="s">
        <v>75</v>
      </c>
      <c r="F15" s="4">
        <f>F12*D15</f>
        <v>618770</v>
      </c>
      <c r="J15" s="8" t="s">
        <v>36</v>
      </c>
      <c r="K15" s="58"/>
      <c r="L15" s="58"/>
      <c r="M15" s="55">
        <v>50000</v>
      </c>
    </row>
    <row r="16" spans="4:13" x14ac:dyDescent="0.25">
      <c r="E16" s="17" t="s">
        <v>13</v>
      </c>
      <c r="F16" s="4">
        <v>100000</v>
      </c>
    </row>
    <row r="17" spans="4:6" x14ac:dyDescent="0.25">
      <c r="D17">
        <v>200</v>
      </c>
      <c r="E17" s="17" t="s">
        <v>76</v>
      </c>
      <c r="F17" s="4">
        <f>200*H5</f>
        <v>1800000</v>
      </c>
    </row>
    <row r="18" spans="4:6" x14ac:dyDescent="0.25">
      <c r="D18">
        <v>200</v>
      </c>
      <c r="E18" s="17" t="s">
        <v>77</v>
      </c>
      <c r="F18" s="4">
        <f>200*H5</f>
        <v>1800000</v>
      </c>
    </row>
    <row r="19" spans="4:6" x14ac:dyDescent="0.25">
      <c r="E19" s="50" t="s">
        <v>78</v>
      </c>
      <c r="F19" s="47">
        <v>100000</v>
      </c>
    </row>
    <row r="20" spans="4:6" x14ac:dyDescent="0.25">
      <c r="E20" s="3" t="s">
        <v>79</v>
      </c>
      <c r="F20" s="4">
        <f>F10+F11+F12+F13+F14+F15+F16+F17+F18+F19</f>
        <v>8542770</v>
      </c>
    </row>
    <row r="21" spans="4:6" ht="15.75" thickBot="1" x14ac:dyDescent="0.3">
      <c r="E21" s="48" t="s">
        <v>72</v>
      </c>
      <c r="F21" s="49">
        <f>F20/H5</f>
        <v>949.19666666666672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Инвестиции</vt:lpstr>
      <vt:lpstr>Себестоимость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2019-09-18T09:41:05Z</dcterms:modified>
</cp:coreProperties>
</file>