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29" i="1" l="1"/>
  <c r="C29" i="1"/>
  <c r="I4" i="1"/>
  <c r="K4" i="1"/>
  <c r="F17" i="2"/>
  <c r="G17" i="2" s="1"/>
  <c r="D17" i="2"/>
  <c r="F13" i="2"/>
  <c r="F16" i="2"/>
  <c r="F15" i="2"/>
  <c r="F14" i="2"/>
  <c r="F12" i="2"/>
  <c r="L13" i="2" l="1"/>
  <c r="J13" i="2"/>
  <c r="K13" i="2" s="1"/>
  <c r="G13" i="2"/>
  <c r="D13" i="2"/>
  <c r="H4" i="1" l="1"/>
  <c r="G4" i="1" l="1"/>
  <c r="L16" i="2"/>
  <c r="L15" i="2"/>
  <c r="L14" i="2"/>
  <c r="L12" i="2"/>
  <c r="J16" i="2"/>
  <c r="K16" i="2" s="1"/>
  <c r="J15" i="2"/>
  <c r="K15" i="2" s="1"/>
  <c r="I17" i="2"/>
  <c r="J14" i="2"/>
  <c r="K14" i="2" s="1"/>
  <c r="J12" i="2"/>
  <c r="K12" i="2" s="1"/>
  <c r="G16" i="2"/>
  <c r="G15" i="2"/>
  <c r="G14" i="2"/>
  <c r="G12" i="2"/>
  <c r="D16" i="2"/>
  <c r="D15" i="2"/>
  <c r="D14" i="2"/>
  <c r="D12" i="2"/>
  <c r="L17" i="2" l="1"/>
  <c r="K17" i="2"/>
  <c r="J17" i="2"/>
  <c r="B44" i="1"/>
  <c r="C44" i="1" s="1"/>
  <c r="D44" i="1" s="1"/>
  <c r="E44" i="1" s="1"/>
  <c r="P21" i="1" l="1"/>
  <c r="O21" i="1"/>
  <c r="N21" i="1"/>
  <c r="M21" i="1"/>
  <c r="L21" i="1"/>
  <c r="K21" i="1"/>
  <c r="J21" i="1"/>
  <c r="P11" i="1"/>
  <c r="O11" i="1"/>
  <c r="N11" i="1"/>
  <c r="M11" i="1"/>
  <c r="L11" i="1"/>
  <c r="K11" i="1"/>
  <c r="J11" i="1"/>
  <c r="I11" i="1"/>
  <c r="H11" i="1"/>
  <c r="G11" i="1"/>
  <c r="G21" i="1"/>
  <c r="F21" i="1"/>
  <c r="E21" i="1"/>
  <c r="C11" i="1"/>
  <c r="D21" i="1"/>
  <c r="C21" i="1"/>
  <c r="O10" i="1" l="1"/>
  <c r="C10" i="1"/>
  <c r="M10" i="1"/>
  <c r="K10" i="1"/>
  <c r="K28" i="1" s="1"/>
  <c r="N10" i="1"/>
  <c r="P10" i="1"/>
  <c r="L10" i="1"/>
  <c r="J10" i="1"/>
  <c r="G10" i="1"/>
  <c r="G28" i="1" s="1"/>
  <c r="I21" i="1"/>
  <c r="I10" i="1" s="1"/>
  <c r="P28" i="1" l="1"/>
  <c r="H21" i="1"/>
  <c r="F11" i="1"/>
  <c r="F10" i="1" s="1"/>
  <c r="E11" i="1"/>
  <c r="E10" i="1" s="1"/>
  <c r="B11" i="1"/>
  <c r="B10" i="1" s="1"/>
  <c r="D11" i="1"/>
  <c r="D10" i="1" s="1"/>
  <c r="F4" i="1"/>
  <c r="P4" i="1"/>
  <c r="O4" i="1"/>
  <c r="O28" i="1" s="1"/>
  <c r="N4" i="1"/>
  <c r="N28" i="1" s="1"/>
  <c r="M4" i="1"/>
  <c r="M28" i="1" s="1"/>
  <c r="L4" i="1"/>
  <c r="L28" i="1" s="1"/>
  <c r="J4" i="1"/>
  <c r="J28" i="1" s="1"/>
  <c r="I28" i="1"/>
  <c r="E4" i="1"/>
  <c r="D4" i="1"/>
  <c r="C4" i="1"/>
  <c r="C28" i="1" s="1"/>
  <c r="B4" i="1"/>
  <c r="B29" i="1" l="1"/>
  <c r="B28" i="1"/>
  <c r="F28" i="1"/>
  <c r="E28" i="1"/>
  <c r="D28" i="1"/>
  <c r="H10" i="1"/>
  <c r="H28" i="1" s="1"/>
</calcChain>
</file>

<file path=xl/sharedStrings.xml><?xml version="1.0" encoding="utf-8"?>
<sst xmlns="http://schemas.openxmlformats.org/spreadsheetml/2006/main" count="94" uniqueCount="79">
  <si>
    <t>Операционная деятельность</t>
  </si>
  <si>
    <t>Столбец1</t>
  </si>
  <si>
    <t>1 месяц</t>
  </si>
  <si>
    <t>2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</si>
  <si>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</si>
  <si>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</si>
  <si>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</si>
  <si>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</si>
  <si>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</si>
  <si>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</si>
  <si>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</si>
  <si>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</si>
  <si>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</si>
  <si>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Отчёт о движении денежных средств</t>
  </si>
  <si>
    <t>Доходы (Сумма)</t>
  </si>
  <si>
    <t>Зубатка</t>
  </si>
  <si>
    <t>Судак</t>
  </si>
  <si>
    <t>Треска М</t>
  </si>
  <si>
    <t>Треска ДВ</t>
  </si>
  <si>
    <t>Сайда</t>
  </si>
  <si>
    <t>Расходы</t>
  </si>
  <si>
    <t>Налоги</t>
  </si>
  <si>
    <t>налоги с доходов</t>
  </si>
  <si>
    <t>Итого по ОД</t>
  </si>
  <si>
    <t>Итого накопленным итогом</t>
  </si>
  <si>
    <t>Инвестиционная деятельность</t>
  </si>
  <si>
    <t>Вложения инвестора</t>
  </si>
  <si>
    <t>Выбытия по инв-ой деятельности</t>
  </si>
  <si>
    <t>Аренда подходящего помещения</t>
  </si>
  <si>
    <t>Ремонт помещения</t>
  </si>
  <si>
    <t>Покупка и установка оборудования</t>
  </si>
  <si>
    <t>Автотранспорт(логистика)</t>
  </si>
  <si>
    <t>Мебель и орг.техника</t>
  </si>
  <si>
    <t>Закупка сырья</t>
  </si>
  <si>
    <t>Закупка химии, упаковка, хоз.матер.</t>
  </si>
  <si>
    <t>Подготовительные работы</t>
  </si>
  <si>
    <t>Маркетинг и реклама</t>
  </si>
  <si>
    <t>переменные  расходы(ЗП)</t>
  </si>
  <si>
    <t>постоянные расходы(ком.усл.)</t>
  </si>
  <si>
    <t>Итого по инв-ой деятельности</t>
  </si>
  <si>
    <t>13 месяц</t>
  </si>
  <si>
    <t>14 месяц</t>
  </si>
  <si>
    <t>15 месяц</t>
  </si>
  <si>
    <t>Финансовая деятельность</t>
  </si>
  <si>
    <t>Поступление по фин.деятельности</t>
  </si>
  <si>
    <t>3 месяц</t>
  </si>
  <si>
    <t xml:space="preserve">13 месяц </t>
  </si>
  <si>
    <t>Прочие(Разр.Св.</t>
  </si>
  <si>
    <t>управляющий</t>
  </si>
  <si>
    <t>НП</t>
  </si>
  <si>
    <t>продажник</t>
  </si>
  <si>
    <t>резч/разнораб/качёк/глазир</t>
  </si>
  <si>
    <t>бухгалтер</t>
  </si>
  <si>
    <t>Аренда помещения</t>
  </si>
  <si>
    <t>упаковка</t>
  </si>
  <si>
    <t>химия.расх материалы.дез.ср</t>
  </si>
  <si>
    <t>комун.пл(вода.эл.тепло.инет)</t>
  </si>
  <si>
    <t>мусор(дез.дер.)</t>
  </si>
  <si>
    <t>ветеринар.анализы</t>
  </si>
  <si>
    <t>логист-водитель/авто</t>
  </si>
  <si>
    <t>Закупка сырья/оборотные средства</t>
  </si>
  <si>
    <t>треска ДВ</t>
  </si>
  <si>
    <t>сайда</t>
  </si>
  <si>
    <t>судак</t>
  </si>
  <si>
    <t>сырьё</t>
  </si>
  <si>
    <t>продукция (цена)</t>
  </si>
  <si>
    <t>разница</t>
  </si>
  <si>
    <t>выход</t>
  </si>
  <si>
    <t>рыба</t>
  </si>
  <si>
    <t>зубатка</t>
  </si>
  <si>
    <t>треска</t>
  </si>
  <si>
    <t>мАржа(руб)</t>
  </si>
  <si>
    <t>мАржа(%)</t>
  </si>
  <si>
    <t>Сырьё</t>
  </si>
  <si>
    <t>Продукция</t>
  </si>
  <si>
    <t>Сумма</t>
  </si>
  <si>
    <t>Цена(сырья)</t>
  </si>
  <si>
    <t>Цена (пр.)</t>
  </si>
  <si>
    <t>лосось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</si>
</sst>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5"/>
      </patternFill>
    </fill>
    <fill>
      <patternFill patternType="solid">
        <fgColor theme="3" tint="0.39997558519241921"/>
        <bgColor theme="0" tint="-0.34998626667073579"/>
      </patternFill>
    </fill>
    <fill>
      <patternFill patternType="solid">
        <fgColor theme="4" tint="0.59999389629810485"/>
        <bgColor theme="0" tint="-0.34998626667073579"/>
      </patternFill>
    </fill>
    <fill>
      <patternFill patternType="solid">
        <fgColor theme="0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7E22E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10" borderId="1" applyNumberFormat="0" applyAlignment="0" applyProtection="0"/>
  </cellStyleXfs>
  <cellXfs count="64"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/>
    <xf numFmtId="0" fontId="6" fillId="7" borderId="0" xfId="0" applyFont="1" applyFill="1"/>
    <xf numFmtId="0" fontId="7" fillId="7" borderId="0" xfId="0" applyFont="1" applyFill="1"/>
    <xf numFmtId="0" fontId="0" fillId="4" borderId="0" xfId="0" applyFill="1"/>
    <xf numFmtId="0" fontId="0" fillId="5" borderId="0" xfId="0" applyFill="1"/>
    <xf numFmtId="164" fontId="0" fillId="5" borderId="0" xfId="0" applyNumberFormat="1" applyFill="1"/>
    <xf numFmtId="164" fontId="0" fillId="4" borderId="0" xfId="0" applyNumberFormat="1" applyFill="1"/>
    <xf numFmtId="164" fontId="0" fillId="7" borderId="0" xfId="0" applyNumberFormat="1" applyFill="1"/>
    <xf numFmtId="164" fontId="0" fillId="0" borderId="0" xfId="0" applyNumberFormat="1"/>
    <xf numFmtId="0" fontId="0" fillId="4" borderId="0" xfId="0" applyNumberFormat="1" applyFill="1"/>
    <xf numFmtId="164" fontId="3" fillId="4" borderId="0" xfId="0" applyNumberFormat="1" applyFont="1" applyFill="1"/>
    <xf numFmtId="164" fontId="3" fillId="5" borderId="0" xfId="0" applyNumberFormat="1" applyFont="1" applyFill="1"/>
    <xf numFmtId="0" fontId="6" fillId="8" borderId="0" xfId="0" applyFont="1" applyFill="1"/>
    <xf numFmtId="164" fontId="0" fillId="8" borderId="0" xfId="0" applyNumberFormat="1" applyFill="1"/>
    <xf numFmtId="0" fontId="5" fillId="9" borderId="0" xfId="0" applyFont="1" applyFill="1"/>
    <xf numFmtId="164" fontId="0" fillId="9" borderId="0" xfId="0" applyNumberFormat="1" applyFill="1"/>
    <xf numFmtId="0" fontId="5" fillId="9" borderId="0" xfId="0" applyFont="1" applyFill="1" applyAlignment="1">
      <alignment horizontal="left"/>
    </xf>
    <xf numFmtId="0" fontId="0" fillId="9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NumberFormat="1" applyAlignment="1">
      <alignment horizontal="left"/>
    </xf>
    <xf numFmtId="0" fontId="5" fillId="14" borderId="2" xfId="0" applyFont="1" applyFill="1" applyBorder="1" applyAlignment="1">
      <alignment horizontal="center"/>
    </xf>
    <xf numFmtId="164" fontId="5" fillId="14" borderId="2" xfId="0" applyNumberFormat="1" applyFont="1" applyFill="1" applyBorder="1" applyAlignment="1">
      <alignment horizontal="center"/>
    </xf>
    <xf numFmtId="0" fontId="5" fillId="13" borderId="1" xfId="3" applyFont="1" applyFill="1" applyAlignment="1">
      <alignment horizontal="center"/>
    </xf>
    <xf numFmtId="0" fontId="5" fillId="14" borderId="2" xfId="0" applyNumberFormat="1" applyFont="1" applyFill="1" applyBorder="1" applyAlignment="1">
      <alignment horizontal="center"/>
    </xf>
    <xf numFmtId="10" fontId="5" fillId="14" borderId="2" xfId="0" applyNumberFormat="1" applyFont="1" applyFill="1" applyBorder="1" applyAlignment="1">
      <alignment horizontal="center"/>
    </xf>
    <xf numFmtId="10" fontId="0" fillId="3" borderId="0" xfId="0" applyNumberFormat="1" applyFill="1"/>
    <xf numFmtId="0" fontId="5" fillId="16" borderId="1" xfId="3" applyFont="1" applyFill="1"/>
    <xf numFmtId="0" fontId="5" fillId="11" borderId="1" xfId="3" applyFont="1" applyFill="1"/>
    <xf numFmtId="2" fontId="5" fillId="16" borderId="1" xfId="3" applyNumberFormat="1" applyFont="1" applyFill="1"/>
    <xf numFmtId="2" fontId="5" fillId="11" borderId="1" xfId="3" applyNumberFormat="1" applyFont="1" applyFill="1"/>
    <xf numFmtId="164" fontId="5" fillId="16" borderId="1" xfId="3" applyNumberFormat="1" applyFont="1" applyFill="1"/>
    <xf numFmtId="164" fontId="5" fillId="11" borderId="1" xfId="3" applyNumberFormat="1" applyFont="1" applyFill="1"/>
    <xf numFmtId="0" fontId="5" fillId="10" borderId="1" xfId="3" applyFont="1" applyAlignment="1">
      <alignment horizontal="center"/>
    </xf>
    <xf numFmtId="164" fontId="5" fillId="10" borderId="1" xfId="3" applyNumberFormat="1" applyFont="1" applyAlignment="1">
      <alignment horizontal="center"/>
    </xf>
    <xf numFmtId="2" fontId="5" fillId="10" borderId="1" xfId="3" applyNumberFormat="1" applyFont="1" applyAlignment="1">
      <alignment horizontal="center"/>
    </xf>
    <xf numFmtId="164" fontId="2" fillId="17" borderId="2" xfId="0" applyNumberFormat="1" applyFont="1" applyFill="1" applyBorder="1" applyAlignment="1">
      <alignment horizontal="center"/>
    </xf>
    <xf numFmtId="9" fontId="5" fillId="16" borderId="1" xfId="2" applyFont="1" applyFill="1" applyBorder="1"/>
    <xf numFmtId="164" fontId="2" fillId="15" borderId="2" xfId="0" applyNumberFormat="1" applyFont="1" applyFill="1" applyBorder="1" applyAlignment="1">
      <alignment horizontal="center"/>
    </xf>
    <xf numFmtId="9" fontId="5" fillId="11" borderId="1" xfId="2" applyFont="1" applyFill="1" applyBorder="1"/>
    <xf numFmtId="0" fontId="5" fillId="10" borderId="1" xfId="3" applyFont="1"/>
    <xf numFmtId="164" fontId="2" fillId="16" borderId="1" xfId="3" applyNumberFormat="1" applyFont="1" applyFill="1"/>
    <xf numFmtId="164" fontId="2" fillId="11" borderId="1" xfId="3" applyNumberFormat="1" applyFont="1" applyFill="1"/>
    <xf numFmtId="164" fontId="10" fillId="10" borderId="1" xfId="3" applyNumberFormat="1" applyFont="1"/>
    <xf numFmtId="0" fontId="9" fillId="18" borderId="1" xfId="3" applyFill="1" applyAlignment="1">
      <alignment horizontal="center"/>
    </xf>
    <xf numFmtId="0" fontId="5" fillId="18" borderId="1" xfId="3" applyFont="1" applyFill="1"/>
    <xf numFmtId="164" fontId="0" fillId="19" borderId="0" xfId="0" applyNumberFormat="1" applyFill="1"/>
    <xf numFmtId="164" fontId="0" fillId="21" borderId="0" xfId="0" applyNumberFormat="1" applyFill="1"/>
    <xf numFmtId="164" fontId="0" fillId="12" borderId="0" xfId="0" applyNumberFormat="1" applyFill="1"/>
    <xf numFmtId="164" fontId="11" fillId="20" borderId="0" xfId="0" applyNumberFormat="1" applyFont="1" applyFill="1"/>
    <xf numFmtId="0" fontId="0" fillId="21" borderId="0" xfId="0" applyFill="1"/>
    <xf numFmtId="164" fontId="1" fillId="16" borderId="1" xfId="3" applyNumberFormat="1" applyFont="1" applyFill="1"/>
    <xf numFmtId="164" fontId="1" fillId="11" borderId="1" xfId="3" applyNumberFormat="1" applyFont="1" applyFill="1"/>
    <xf numFmtId="164" fontId="0" fillId="22" borderId="0" xfId="0" applyNumberFormat="1" applyFill="1"/>
    <xf numFmtId="164" fontId="5" fillId="10" borderId="1" xfId="3" applyNumberFormat="1" applyFont="1"/>
    <xf numFmtId="9" fontId="5" fillId="10" borderId="1" xfId="2" applyFont="1" applyFill="1" applyBorder="1"/>
  </cellXfs>
  <cellStyles count="4">
    <cellStyle name="Вывод" xfId="3" builtinId="21"/>
    <cellStyle name="Название" xfId="1" builtinId="15"/>
    <cellStyle name="Обычный" xfId="0" builtinId="0"/>
    <cellStyle name="Процентный" xfId="2" builtinId="5"/>
  </cellStyles>
  <dxfs count="18">
    <dxf>
      <numFmt numFmtId="0" formatCode="General"/>
    </dxf>
    <dxf>
      <fill>
        <patternFill patternType="solid">
          <fgColor indexed="64"/>
          <bgColor theme="3" tint="0.59999389629810485"/>
        </patternFill>
      </fill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numFmt numFmtId="164" formatCode="#,##0.00\ &quot;₽&quot;"/>
    </dxf>
    <dxf>
      <fill>
        <patternFill patternType="solid">
          <fgColor indexed="64"/>
          <bgColor theme="3" tint="0.59999389629810485"/>
        </patternFill>
      </fill>
    </dxf>
  </dxfs>
  <tableStyles count="0" defaultTableStyle="TableStyleMedium2" defaultPivotStyle="PivotStyleMedium9"/>
  <colors>
    <mruColors>
      <color rgb="FF37E22E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 чистой прибыли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3312456515675907E-2"/>
          <c:y val="0.12342803283105176"/>
          <c:w val="0.85705733844601151"/>
          <c:h val="0.81549177381197069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Лист1!$A$28</c:f>
              <c:strCache>
                <c:ptCount val="1"/>
                <c:pt idx="0">
                  <c:v>Итого по ОД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 1,00 ₽</c:v>
              </c:pt>
              <c:pt idx="1">
                <c:v> 2,00 ₽</c:v>
              </c:pt>
              <c:pt idx="2">
                <c:v> 3,00 ₽</c:v>
              </c:pt>
              <c:pt idx="3">
                <c:v> 4,00 ₽</c:v>
              </c:pt>
              <c:pt idx="4">
                <c:v> 5,00 ₽</c:v>
              </c:pt>
              <c:pt idx="5">
                <c:v> 6,00 ₽</c:v>
              </c:pt>
              <c:pt idx="6">
                <c:v> 7,00 ₽</c:v>
              </c:pt>
              <c:pt idx="7">
                <c:v> 8,00 ₽</c:v>
              </c:pt>
              <c:pt idx="8">
                <c:v> 9,00 ₽</c:v>
              </c:pt>
              <c:pt idx="9">
                <c:v> 10,00 ₽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Лист1!$B$28:$P$28</c15:sqref>
                  </c15:fullRef>
                </c:ext>
              </c:extLst>
              <c:f>Лист1!$B$28:$K$28</c:f>
              <c:numCache>
                <c:formatCode>#\ ##0.00\ "₽"</c:formatCode>
                <c:ptCount val="10"/>
                <c:pt idx="0">
                  <c:v>-135000</c:v>
                </c:pt>
                <c:pt idx="1">
                  <c:v>-475524</c:v>
                </c:pt>
                <c:pt idx="2">
                  <c:v>-301049</c:v>
                </c:pt>
                <c:pt idx="3">
                  <c:v>-249117</c:v>
                </c:pt>
                <c:pt idx="4">
                  <c:v>-41175</c:v>
                </c:pt>
                <c:pt idx="5">
                  <c:v>121160</c:v>
                </c:pt>
                <c:pt idx="6">
                  <c:v>329572</c:v>
                </c:pt>
                <c:pt idx="7">
                  <c:v>612989</c:v>
                </c:pt>
                <c:pt idx="8">
                  <c:v>608489</c:v>
                </c:pt>
                <c:pt idx="9">
                  <c:v>603489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1964176"/>
        <c:axId val="201959696"/>
      </c:lineChart>
      <c:catAx>
        <c:axId val="20196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959696"/>
        <c:crosses val="autoZero"/>
        <c:auto val="1"/>
        <c:lblAlgn val="ctr"/>
        <c:lblOffset val="100"/>
        <c:noMultiLvlLbl val="0"/>
      </c:catAx>
      <c:valAx>
        <c:axId val="201959696"/>
        <c:scaling>
          <c:orientation val="minMax"/>
        </c:scaling>
        <c:delete val="1"/>
        <c:axPos val="l"/>
        <c:numFmt formatCode="#\ ##0.00\ &quot;₽&quot;" sourceLinked="1"/>
        <c:majorTickMark val="none"/>
        <c:minorTickMark val="none"/>
        <c:tickLblPos val="nextTo"/>
        <c:crossAx val="20196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349624</xdr:colOff>
      <xdr:row>51</xdr:row>
      <xdr:rowOff>161366</xdr:rowOff>
    </xdr:from>
    <xdr:to>
      <xdr:col>11</xdr:col>
      <xdr:colOff>633805</xdr:colOff>
      <xdr:row>79</xdr:row>
      <xdr:rowOff>25774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8" name="Таблица8" displayName="Таблица8" ref="A2:P29" totalsRowShown="0" headerRowDxfId="17">
  <autoFilter ref="A2:P29"/>
  <tableColumns count="16">
    <tableColumn id="1" name="Столбец1"/>
    <tableColumn id="2" name="1 месяц" dataDxfId="16">
      <calculatedColumnFormula>SUM(B4,B5,B6,B7,B8)</calculatedColumnFormula>
    </tableColumn>
    <tableColumn id="3" name="2 месяц" dataDxfId="15">
      <calculatedColumnFormula>SUM(C4:C8)</calculatedColumnFormula>
    </tableColumn>
    <tableColumn id="4" name="3 месяц" dataDxfId="14">
      <calculatedColumnFormula>SUM(D4:D8)</calculatedColumnFormula>
    </tableColumn>
    <tableColumn id="5" name="4 месяц" dataDxfId="13">
      <calculatedColumnFormula>SUM(E4:E8)</calculatedColumnFormula>
    </tableColumn>
    <tableColumn id="6" name="5 месяц" dataDxfId="12">
      <calculatedColumnFormula>SUM(F4:F8)</calculatedColumnFormula>
    </tableColumn>
    <tableColumn id="7" name="6 месяц" dataDxfId="11">
      <calculatedColumnFormula>SUM(G4:G8)</calculatedColumnFormula>
    </tableColumn>
    <tableColumn id="8" name="7 месяц" dataDxfId="10">
      <calculatedColumnFormula>SUM(H4:H8)</calculatedColumnFormula>
    </tableColumn>
    <tableColumn id="9" name="8 месяц" dataDxfId="9">
      <calculatedColumnFormula>SUM(I4:I8)</calculatedColumnFormula>
    </tableColumn>
    <tableColumn id="10" name="9 месяц" dataDxfId="8">
      <calculatedColumnFormula>SUM(J4:J8)</calculatedColumnFormula>
    </tableColumn>
    <tableColumn id="11" name="10 месяц" dataDxfId="7">
      <calculatedColumnFormula>SUM(K4:K8)</calculatedColumnFormula>
    </tableColumn>
    <tableColumn id="12" name="11 месяц" dataDxfId="6">
      <calculatedColumnFormula>SUM(L4:L8)</calculatedColumnFormula>
    </tableColumn>
    <tableColumn id="13" name="12 месяц" dataDxfId="5">
      <calculatedColumnFormula>SUM(M4:M8)</calculatedColumnFormula>
    </tableColumn>
    <tableColumn id="14" name="13 месяц " dataDxfId="4">
      <calculatedColumnFormula>SUM(N4:N8)</calculatedColumnFormula>
    </tableColumn>
    <tableColumn id="15" name="14 месяц" dataDxfId="3">
      <calculatedColumnFormula>SUM(O4:O8)</calculatedColumnFormula>
    </tableColumn>
    <tableColumn id="16" name="15 месяц" dataDxfId="2">
      <calculatedColumnFormula>SUM(P4:P8)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9" name="Таблица9" displayName="Таблица9" ref="A31:P44" totalsRowShown="0" headerRowDxfId="1">
  <autoFilter ref="A31:P44"/>
  <tableColumns count="16">
    <tableColumn id="1" name="Столбец1"/>
    <tableColumn id="2" name="1 месяц"/>
    <tableColumn id="3" name="2 месяц"/>
    <tableColumn id="4" name="3 месяц"/>
    <tableColumn id="5" name="4 месяц"/>
    <tableColumn id="6" name="5 месяц" dataDxfId="0">
      <calculatedColumnFormula>SUM(F8:F31)</calculatedColumnFormula>
    </tableColumn>
    <tableColumn id="7" name="6 месяц"/>
    <tableColumn id="8" name="7 месяц"/>
    <tableColumn id="9" name="8 месяц"/>
    <tableColumn id="10" name="9 месяц"/>
    <tableColumn id="11" name="10 месяц"/>
    <tableColumn id="12" name="11 месяц"/>
    <tableColumn id="13" name="12 месяц"/>
    <tableColumn id="14" name="13 месяц"/>
    <tableColumn id="15" name="14 месяц"/>
    <tableColumn id="16" name="15 месяц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" zoomScale="85" zoomScaleNormal="85" workbookViewId="0">
      <selection activeCell="I12" sqref="I12"/>
    </sheetView>
  </sheetViews>
  <sheetFormatPr defaultRowHeight="14.4" x14ac:dyDescent="0.3"/>
  <cols>
    <col min="1" max="1" width="32.21875" customWidth="1"/>
    <col min="2" max="2" width="14.21875" customWidth="1"/>
    <col min="3" max="3" width="13.6640625" customWidth="1"/>
    <col min="4" max="4" width="14.33203125" customWidth="1"/>
    <col min="5" max="5" width="13.21875" customWidth="1"/>
    <col min="6" max="6" width="14.33203125" customWidth="1"/>
    <col min="7" max="7" width="14.21875" customWidth="1"/>
    <col min="8" max="8" width="14" customWidth="1"/>
    <col min="9" max="9" width="13.88671875" customWidth="1"/>
    <col min="10" max="10" width="13.21875" customWidth="1"/>
    <col min="11" max="11" width="13.77734375" customWidth="1"/>
    <col min="12" max="13" width="13.21875" customWidth="1"/>
    <col min="14" max="14" width="13.6640625" customWidth="1"/>
    <col min="15" max="15" width="14.33203125" customWidth="1"/>
    <col min="16" max="16" width="14.109375" customWidth="1"/>
  </cols>
  <sheetData>
    <row r="1" spans="1:16" ht="22.8" x14ac:dyDescent="0.4">
      <c r="E1" s="1" t="s">
        <v>13</v>
      </c>
      <c r="I1" s="1"/>
      <c r="J1" s="1"/>
      <c r="K1" s="1"/>
    </row>
    <row r="2" spans="1:16" x14ac:dyDescent="0.3">
      <c r="A2" s="4" t="s">
        <v>1</v>
      </c>
      <c r="B2" s="3" t="s">
        <v>2</v>
      </c>
      <c r="C2" s="3" t="s">
        <v>3</v>
      </c>
      <c r="D2" s="3" t="s">
        <v>45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46</v>
      </c>
      <c r="O2" s="3" t="s">
        <v>41</v>
      </c>
      <c r="P2" s="3" t="s">
        <v>42</v>
      </c>
    </row>
    <row r="3" spans="1:16" x14ac:dyDescent="0.3">
      <c r="A3" s="6" t="s">
        <v>0</v>
      </c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3">
      <c r="A4" s="23" t="s">
        <v>14</v>
      </c>
      <c r="B4" s="22">
        <f>SUM(B5:B9)</f>
        <v>0</v>
      </c>
      <c r="C4" s="22">
        <f t="shared" ref="C4" si="0">SUM(C5:C9)</f>
        <v>1087000</v>
      </c>
      <c r="D4" s="22">
        <f t="shared" ref="D4" si="1">SUM(D5:D9)</f>
        <v>2174000</v>
      </c>
      <c r="E4" s="22">
        <f t="shared" ref="E4" si="2">SUM(E5:E9)</f>
        <v>2438000</v>
      </c>
      <c r="F4" s="22">
        <f t="shared" ref="F4" si="3">SUM(F5:F9)</f>
        <v>3657000</v>
      </c>
      <c r="G4" s="22">
        <f>SUM(G5:G9)</f>
        <v>4317000</v>
      </c>
      <c r="H4" s="22">
        <f>SUM(H5:H9)</f>
        <v>5205000</v>
      </c>
      <c r="I4" s="22">
        <f>SUM(I5:I9)</f>
        <v>5865000</v>
      </c>
      <c r="J4" s="61">
        <f t="shared" ref="J4:K4" si="4">SUM(J5:J9)</f>
        <v>5865000</v>
      </c>
      <c r="K4" s="61">
        <f t="shared" si="4"/>
        <v>5865000</v>
      </c>
      <c r="L4" s="22">
        <f t="shared" ref="L4" si="5">SUM(L5:L9)</f>
        <v>5865000</v>
      </c>
      <c r="M4" s="22">
        <f t="shared" ref="M4" si="6">SUM(M5:M9)</f>
        <v>5865000</v>
      </c>
      <c r="N4" s="22">
        <f t="shared" ref="N4" si="7">SUM(N5:N9)</f>
        <v>5865000</v>
      </c>
      <c r="O4" s="22">
        <f t="shared" ref="O4" si="8">SUM(O5:O9)</f>
        <v>5865000</v>
      </c>
      <c r="P4" s="22">
        <f t="shared" ref="P4" si="9">SUM(P5:P9)</f>
        <v>5865000</v>
      </c>
    </row>
    <row r="5" spans="1:16" x14ac:dyDescent="0.3">
      <c r="A5" s="10" t="s">
        <v>15</v>
      </c>
      <c r="B5" s="13"/>
      <c r="C5" s="59">
        <v>132000</v>
      </c>
      <c r="D5" s="13">
        <v>264000</v>
      </c>
      <c r="E5" s="13">
        <v>528000</v>
      </c>
      <c r="F5" s="13">
        <v>792000</v>
      </c>
      <c r="G5" s="13">
        <v>1452000</v>
      </c>
      <c r="H5" s="13">
        <v>1980000</v>
      </c>
      <c r="I5" s="13">
        <v>2640000</v>
      </c>
      <c r="J5" s="13">
        <v>2640000</v>
      </c>
      <c r="K5" s="13">
        <v>2640000</v>
      </c>
      <c r="L5" s="13">
        <v>2640000</v>
      </c>
      <c r="M5" s="13">
        <v>2640000</v>
      </c>
      <c r="N5" s="13">
        <v>2640000</v>
      </c>
      <c r="O5" s="13">
        <v>2640000</v>
      </c>
      <c r="P5" s="13">
        <v>2640000</v>
      </c>
    </row>
    <row r="6" spans="1:16" x14ac:dyDescent="0.3">
      <c r="A6" s="11" t="s">
        <v>16</v>
      </c>
      <c r="B6" s="12"/>
      <c r="C6" s="59">
        <v>380000</v>
      </c>
      <c r="D6" s="12">
        <v>760000</v>
      </c>
      <c r="E6" s="12">
        <v>760000</v>
      </c>
      <c r="F6" s="12">
        <v>1140000</v>
      </c>
      <c r="G6" s="12">
        <v>1140000</v>
      </c>
      <c r="H6" s="12">
        <v>1140000</v>
      </c>
      <c r="I6" s="12">
        <v>1140000</v>
      </c>
      <c r="J6" s="12">
        <v>1140000</v>
      </c>
      <c r="K6" s="12">
        <v>1140000</v>
      </c>
      <c r="L6" s="12">
        <v>1140000</v>
      </c>
      <c r="M6" s="12">
        <v>1140000</v>
      </c>
      <c r="N6" s="12">
        <v>1140000</v>
      </c>
      <c r="O6" s="12">
        <v>1140000</v>
      </c>
      <c r="P6" s="12">
        <v>1140000</v>
      </c>
    </row>
    <row r="7" spans="1:16" x14ac:dyDescent="0.3">
      <c r="A7" s="10" t="s">
        <v>17</v>
      </c>
      <c r="B7" s="13"/>
      <c r="C7" s="60">
        <v>0</v>
      </c>
      <c r="D7" s="13">
        <v>0</v>
      </c>
      <c r="E7" s="13">
        <v>0</v>
      </c>
      <c r="F7" s="13">
        <v>0</v>
      </c>
      <c r="G7" s="13">
        <v>0</v>
      </c>
      <c r="H7" s="13">
        <v>360000</v>
      </c>
      <c r="I7" s="13">
        <v>360000</v>
      </c>
      <c r="J7" s="13">
        <v>360000</v>
      </c>
      <c r="K7" s="13">
        <v>360000</v>
      </c>
      <c r="L7" s="13">
        <v>360000</v>
      </c>
      <c r="M7" s="13">
        <v>360000</v>
      </c>
      <c r="N7" s="13">
        <v>360000</v>
      </c>
      <c r="O7" s="13">
        <v>360000</v>
      </c>
      <c r="P7" s="13">
        <v>360000</v>
      </c>
    </row>
    <row r="8" spans="1:16" x14ac:dyDescent="0.3">
      <c r="A8" s="11" t="s">
        <v>18</v>
      </c>
      <c r="B8" s="12"/>
      <c r="C8" s="59">
        <v>320000</v>
      </c>
      <c r="D8" s="12">
        <v>640000</v>
      </c>
      <c r="E8" s="12">
        <v>640000</v>
      </c>
      <c r="F8" s="12">
        <v>960000</v>
      </c>
      <c r="G8" s="12">
        <v>960000</v>
      </c>
      <c r="H8" s="12">
        <v>960000</v>
      </c>
      <c r="I8" s="12">
        <v>960000</v>
      </c>
      <c r="J8" s="12">
        <v>960000</v>
      </c>
      <c r="K8" s="12">
        <v>960000</v>
      </c>
      <c r="L8" s="12">
        <v>960000</v>
      </c>
      <c r="M8" s="12">
        <v>960000</v>
      </c>
      <c r="N8" s="12">
        <v>960000</v>
      </c>
      <c r="O8" s="12">
        <v>960000</v>
      </c>
      <c r="P8" s="12">
        <v>960000</v>
      </c>
    </row>
    <row r="9" spans="1:16" x14ac:dyDescent="0.3">
      <c r="A9" s="10" t="s">
        <v>19</v>
      </c>
      <c r="B9" s="13"/>
      <c r="C9" s="60">
        <v>255000</v>
      </c>
      <c r="D9" s="13">
        <v>510000</v>
      </c>
      <c r="E9" s="13">
        <v>510000</v>
      </c>
      <c r="F9" s="13">
        <v>765000</v>
      </c>
      <c r="G9" s="13">
        <v>765000</v>
      </c>
      <c r="H9" s="13">
        <v>765000</v>
      </c>
      <c r="I9" s="13">
        <v>765000</v>
      </c>
      <c r="J9" s="13">
        <v>765000</v>
      </c>
      <c r="K9" s="13">
        <v>765000</v>
      </c>
      <c r="L9" s="13">
        <v>765000</v>
      </c>
      <c r="M9" s="13">
        <v>765000</v>
      </c>
      <c r="N9" s="13">
        <v>765000</v>
      </c>
      <c r="O9" s="13">
        <v>765000</v>
      </c>
      <c r="P9" s="13">
        <v>765000</v>
      </c>
    </row>
    <row r="10" spans="1:16" x14ac:dyDescent="0.3">
      <c r="A10" s="21" t="s">
        <v>20</v>
      </c>
      <c r="B10" s="22">
        <f t="shared" ref="B10:I10" si="10">SUM(B11,B21)</f>
        <v>135000</v>
      </c>
      <c r="C10" s="22">
        <f t="shared" si="10"/>
        <v>776000</v>
      </c>
      <c r="D10" s="22">
        <f t="shared" si="10"/>
        <v>902000</v>
      </c>
      <c r="E10" s="22">
        <f t="shared" si="10"/>
        <v>970000</v>
      </c>
      <c r="F10" s="22">
        <f t="shared" si="10"/>
        <v>1122500</v>
      </c>
      <c r="G10" s="22">
        <f t="shared" si="10"/>
        <v>1260000</v>
      </c>
      <c r="H10" s="22">
        <f t="shared" si="10"/>
        <v>1372500</v>
      </c>
      <c r="I10" s="22">
        <f t="shared" si="10"/>
        <v>1450500</v>
      </c>
      <c r="J10" s="22">
        <f t="shared" ref="J10:P10" si="11">SUM(J11,J21)</f>
        <v>1455000</v>
      </c>
      <c r="K10" s="22">
        <f t="shared" si="11"/>
        <v>1460000</v>
      </c>
      <c r="L10" s="22">
        <f t="shared" si="11"/>
        <v>1460000</v>
      </c>
      <c r="M10" s="22">
        <f t="shared" si="11"/>
        <v>1460000</v>
      </c>
      <c r="N10" s="22">
        <f t="shared" si="11"/>
        <v>1460000</v>
      </c>
      <c r="O10" s="22">
        <f t="shared" si="11"/>
        <v>1460000</v>
      </c>
      <c r="P10" s="22">
        <f t="shared" si="11"/>
        <v>1460000</v>
      </c>
    </row>
    <row r="11" spans="1:16" x14ac:dyDescent="0.3">
      <c r="A11" s="19" t="s">
        <v>37</v>
      </c>
      <c r="B11" s="20">
        <f t="shared" ref="B11:P11" si="12">SUM(B12:B19)</f>
        <v>135000</v>
      </c>
      <c r="C11" s="20">
        <f t="shared" si="12"/>
        <v>456000</v>
      </c>
      <c r="D11" s="20">
        <f t="shared" si="12"/>
        <v>572000</v>
      </c>
      <c r="E11" s="20">
        <f t="shared" si="12"/>
        <v>630000</v>
      </c>
      <c r="F11" s="20">
        <f t="shared" si="12"/>
        <v>772500</v>
      </c>
      <c r="G11" s="20">
        <f t="shared" si="12"/>
        <v>900000</v>
      </c>
      <c r="H11" s="20">
        <f t="shared" si="12"/>
        <v>1002500</v>
      </c>
      <c r="I11" s="20">
        <f t="shared" si="12"/>
        <v>1060500</v>
      </c>
      <c r="J11" s="20">
        <f t="shared" si="12"/>
        <v>1065000</v>
      </c>
      <c r="K11" s="20">
        <f t="shared" si="12"/>
        <v>1065000</v>
      </c>
      <c r="L11" s="20">
        <f t="shared" si="12"/>
        <v>1065000</v>
      </c>
      <c r="M11" s="20">
        <f t="shared" si="12"/>
        <v>1065000</v>
      </c>
      <c r="N11" s="20">
        <f t="shared" si="12"/>
        <v>1065000</v>
      </c>
      <c r="O11" s="20">
        <f t="shared" si="12"/>
        <v>1065000</v>
      </c>
      <c r="P11" s="20">
        <f t="shared" si="12"/>
        <v>1065000</v>
      </c>
    </row>
    <row r="12" spans="1:16" x14ac:dyDescent="0.3">
      <c r="A12" s="11" t="s">
        <v>48</v>
      </c>
      <c r="B12" s="12">
        <v>40000</v>
      </c>
      <c r="C12" s="12">
        <v>40000</v>
      </c>
      <c r="D12" s="12">
        <v>40000</v>
      </c>
      <c r="E12" s="12">
        <v>40000</v>
      </c>
      <c r="F12" s="12">
        <v>40000</v>
      </c>
      <c r="G12" s="12">
        <v>40000</v>
      </c>
      <c r="H12" s="12">
        <v>40000</v>
      </c>
      <c r="I12" s="12">
        <v>40000</v>
      </c>
      <c r="J12" s="12">
        <v>40000</v>
      </c>
      <c r="K12" s="12">
        <v>40000</v>
      </c>
      <c r="L12" s="12">
        <v>40000</v>
      </c>
      <c r="M12" s="12">
        <v>40000</v>
      </c>
      <c r="N12" s="12">
        <v>40000</v>
      </c>
      <c r="O12" s="12">
        <v>40000</v>
      </c>
      <c r="P12" s="12">
        <v>40000</v>
      </c>
    </row>
    <row r="13" spans="1:16" x14ac:dyDescent="0.3">
      <c r="A13" s="10" t="s">
        <v>50</v>
      </c>
      <c r="B13" s="13">
        <v>15000</v>
      </c>
      <c r="C13" s="13">
        <v>15000</v>
      </c>
      <c r="D13" s="13">
        <v>45000</v>
      </c>
      <c r="E13" s="13">
        <v>50000</v>
      </c>
      <c r="F13" s="13">
        <v>70000</v>
      </c>
      <c r="G13" s="13">
        <v>85000</v>
      </c>
      <c r="H13" s="13">
        <v>85000</v>
      </c>
      <c r="I13" s="13">
        <v>85000</v>
      </c>
      <c r="J13" s="13">
        <v>85000</v>
      </c>
      <c r="K13" s="13">
        <v>85000</v>
      </c>
      <c r="L13" s="13">
        <v>85000</v>
      </c>
      <c r="M13" s="13">
        <v>85000</v>
      </c>
      <c r="N13" s="13">
        <v>85000</v>
      </c>
      <c r="O13" s="13">
        <v>85000</v>
      </c>
      <c r="P13" s="13">
        <v>85000</v>
      </c>
    </row>
    <row r="14" spans="1:16" x14ac:dyDescent="0.3">
      <c r="A14" s="11" t="s">
        <v>59</v>
      </c>
      <c r="B14" s="12">
        <v>20000</v>
      </c>
      <c r="C14" s="12">
        <v>80000</v>
      </c>
      <c r="D14" s="12">
        <v>80000</v>
      </c>
      <c r="E14" s="12">
        <v>80000</v>
      </c>
      <c r="F14" s="12">
        <v>90000</v>
      </c>
      <c r="G14" s="12">
        <v>90000</v>
      </c>
      <c r="H14" s="12">
        <v>100000</v>
      </c>
      <c r="I14" s="12">
        <v>100000</v>
      </c>
      <c r="J14" s="12">
        <v>100000</v>
      </c>
      <c r="K14" s="12">
        <v>100000</v>
      </c>
      <c r="L14" s="12">
        <v>100000</v>
      </c>
      <c r="M14" s="12">
        <v>100000</v>
      </c>
      <c r="N14" s="12">
        <v>100000</v>
      </c>
      <c r="O14" s="12">
        <v>100000</v>
      </c>
      <c r="P14" s="12">
        <v>100000</v>
      </c>
    </row>
    <row r="15" spans="1:16" x14ac:dyDescent="0.3">
      <c r="A15" s="16" t="s">
        <v>49</v>
      </c>
      <c r="B15" s="13"/>
      <c r="C15" s="13">
        <v>40000</v>
      </c>
      <c r="D15" s="13">
        <v>40000</v>
      </c>
      <c r="E15" s="13">
        <v>40000</v>
      </c>
      <c r="F15" s="13">
        <v>45000</v>
      </c>
      <c r="G15" s="13">
        <v>45000</v>
      </c>
      <c r="H15" s="13">
        <v>45000</v>
      </c>
      <c r="I15" s="13">
        <v>45000</v>
      </c>
      <c r="J15" s="13">
        <v>45000</v>
      </c>
      <c r="K15" s="13">
        <v>45000</v>
      </c>
      <c r="L15" s="13">
        <v>45000</v>
      </c>
      <c r="M15" s="13">
        <v>45000</v>
      </c>
      <c r="N15" s="13">
        <v>45000</v>
      </c>
      <c r="O15" s="13">
        <v>45000</v>
      </c>
      <c r="P15" s="13">
        <v>45000</v>
      </c>
    </row>
    <row r="16" spans="1:16" x14ac:dyDescent="0.3">
      <c r="A16" s="11" t="s">
        <v>51</v>
      </c>
      <c r="B16" s="12">
        <v>20000</v>
      </c>
      <c r="C16" s="12">
        <v>180000</v>
      </c>
      <c r="D16" s="12">
        <v>220000</v>
      </c>
      <c r="E16" s="12">
        <v>250000</v>
      </c>
      <c r="F16" s="12">
        <v>300000</v>
      </c>
      <c r="G16" s="12">
        <v>355000</v>
      </c>
      <c r="H16" s="12">
        <v>390000</v>
      </c>
      <c r="I16" s="12">
        <v>390000</v>
      </c>
      <c r="J16" s="12">
        <v>390000</v>
      </c>
      <c r="K16" s="12">
        <v>390000</v>
      </c>
      <c r="L16" s="12">
        <v>390000</v>
      </c>
      <c r="M16" s="12">
        <v>390000</v>
      </c>
      <c r="N16" s="12">
        <v>390000</v>
      </c>
      <c r="O16" s="12">
        <v>390000</v>
      </c>
      <c r="P16" s="12">
        <v>390000</v>
      </c>
    </row>
    <row r="17" spans="1:16" x14ac:dyDescent="0.3">
      <c r="A17" s="10" t="s">
        <v>52</v>
      </c>
      <c r="B17" s="13">
        <v>30000</v>
      </c>
      <c r="C17" s="13">
        <v>45000</v>
      </c>
      <c r="D17" s="13">
        <v>45000</v>
      </c>
      <c r="E17" s="13">
        <v>45000</v>
      </c>
      <c r="F17" s="13">
        <v>45000</v>
      </c>
      <c r="G17" s="13">
        <v>45000</v>
      </c>
      <c r="H17" s="13">
        <v>45000</v>
      </c>
      <c r="I17" s="13">
        <v>45000</v>
      </c>
      <c r="J17" s="13">
        <v>45000</v>
      </c>
      <c r="K17" s="13">
        <v>45000</v>
      </c>
      <c r="L17" s="13">
        <v>45000</v>
      </c>
      <c r="M17" s="13">
        <v>45000</v>
      </c>
      <c r="N17" s="13">
        <v>45000</v>
      </c>
      <c r="O17" s="13">
        <v>45000</v>
      </c>
      <c r="P17" s="13">
        <v>45000</v>
      </c>
    </row>
    <row r="18" spans="1:16" x14ac:dyDescent="0.3">
      <c r="A18" s="11" t="s">
        <v>54</v>
      </c>
      <c r="B18" s="12"/>
      <c r="C18" s="12">
        <v>22000</v>
      </c>
      <c r="D18" s="12">
        <v>44000</v>
      </c>
      <c r="E18" s="12">
        <v>55000</v>
      </c>
      <c r="F18" s="12">
        <v>82500</v>
      </c>
      <c r="G18" s="12">
        <v>110000</v>
      </c>
      <c r="H18" s="12">
        <v>137500</v>
      </c>
      <c r="I18" s="12">
        <v>165500</v>
      </c>
      <c r="J18" s="12">
        <v>170000</v>
      </c>
      <c r="K18" s="12">
        <v>170000</v>
      </c>
      <c r="L18" s="12">
        <v>170000</v>
      </c>
      <c r="M18" s="12">
        <v>170000</v>
      </c>
      <c r="N18" s="12">
        <v>170000</v>
      </c>
      <c r="O18" s="12">
        <v>170000</v>
      </c>
      <c r="P18" s="12">
        <v>170000</v>
      </c>
    </row>
    <row r="19" spans="1:16" x14ac:dyDescent="0.3">
      <c r="A19" s="10" t="s">
        <v>55</v>
      </c>
      <c r="B19" s="13">
        <v>10000</v>
      </c>
      <c r="C19" s="13">
        <v>34000</v>
      </c>
      <c r="D19" s="13">
        <v>58000</v>
      </c>
      <c r="E19" s="13">
        <v>70000</v>
      </c>
      <c r="F19" s="13">
        <v>100000</v>
      </c>
      <c r="G19" s="13">
        <v>130000</v>
      </c>
      <c r="H19" s="13">
        <v>160000</v>
      </c>
      <c r="I19" s="13">
        <v>190000</v>
      </c>
      <c r="J19" s="13">
        <v>190000</v>
      </c>
      <c r="K19" s="13">
        <v>190000</v>
      </c>
      <c r="L19" s="13">
        <v>190000</v>
      </c>
      <c r="M19" s="13">
        <v>190000</v>
      </c>
      <c r="N19" s="13">
        <v>190000</v>
      </c>
      <c r="O19" s="13">
        <v>190000</v>
      </c>
      <c r="P19" s="13">
        <v>190000</v>
      </c>
    </row>
    <row r="20" spans="1:16" x14ac:dyDescent="0.3">
      <c r="A20" s="24" t="s">
        <v>60</v>
      </c>
      <c r="B20" s="22"/>
      <c r="C20" s="22">
        <v>786524</v>
      </c>
      <c r="D20" s="22">
        <v>1573049</v>
      </c>
      <c r="E20" s="22">
        <v>1717117</v>
      </c>
      <c r="F20" s="22">
        <v>2575675</v>
      </c>
      <c r="G20" s="22">
        <v>2935840</v>
      </c>
      <c r="H20" s="22">
        <v>3502928</v>
      </c>
      <c r="I20" s="22">
        <v>3801511</v>
      </c>
      <c r="J20" s="22">
        <v>3801511</v>
      </c>
      <c r="K20" s="22">
        <v>3801511</v>
      </c>
      <c r="L20" s="22">
        <v>3801511</v>
      </c>
      <c r="M20" s="22">
        <v>3801511</v>
      </c>
      <c r="N20" s="22">
        <v>3801511</v>
      </c>
      <c r="O20" s="22">
        <v>3801511</v>
      </c>
      <c r="P20" s="22">
        <v>3801511</v>
      </c>
    </row>
    <row r="21" spans="1:16" x14ac:dyDescent="0.3">
      <c r="A21" s="19" t="s">
        <v>38</v>
      </c>
      <c r="B21" s="20"/>
      <c r="C21" s="20">
        <f t="shared" ref="C21:P21" si="13">SUM(C22:C25)</f>
        <v>320000</v>
      </c>
      <c r="D21" s="20">
        <f t="shared" si="13"/>
        <v>330000</v>
      </c>
      <c r="E21" s="20">
        <f t="shared" si="13"/>
        <v>340000</v>
      </c>
      <c r="F21" s="20">
        <f t="shared" si="13"/>
        <v>350000</v>
      </c>
      <c r="G21" s="20">
        <f t="shared" si="13"/>
        <v>360000</v>
      </c>
      <c r="H21" s="20">
        <f t="shared" si="13"/>
        <v>370000</v>
      </c>
      <c r="I21" s="20">
        <f t="shared" si="13"/>
        <v>390000</v>
      </c>
      <c r="J21" s="20">
        <f t="shared" si="13"/>
        <v>390000</v>
      </c>
      <c r="K21" s="20">
        <f t="shared" si="13"/>
        <v>395000</v>
      </c>
      <c r="L21" s="20">
        <f t="shared" si="13"/>
        <v>395000</v>
      </c>
      <c r="M21" s="20">
        <f t="shared" si="13"/>
        <v>395000</v>
      </c>
      <c r="N21" s="20">
        <f t="shared" si="13"/>
        <v>395000</v>
      </c>
      <c r="O21" s="20">
        <f t="shared" si="13"/>
        <v>395000</v>
      </c>
      <c r="P21" s="20">
        <f t="shared" si="13"/>
        <v>395000</v>
      </c>
    </row>
    <row r="22" spans="1:16" x14ac:dyDescent="0.3">
      <c r="A22" s="17" t="s">
        <v>53</v>
      </c>
      <c r="B22" s="13"/>
      <c r="C22" s="13">
        <v>200000</v>
      </c>
      <c r="D22" s="13">
        <v>200000</v>
      </c>
      <c r="E22" s="13">
        <v>200000</v>
      </c>
      <c r="F22" s="13">
        <v>200000</v>
      </c>
      <c r="G22" s="13">
        <v>200000</v>
      </c>
      <c r="H22" s="13">
        <v>200000</v>
      </c>
      <c r="I22" s="13">
        <v>200000</v>
      </c>
      <c r="J22" s="13">
        <v>200000</v>
      </c>
      <c r="K22" s="13">
        <v>200000</v>
      </c>
      <c r="L22" s="13">
        <v>200000</v>
      </c>
      <c r="M22" s="13">
        <v>200000</v>
      </c>
      <c r="N22" s="13">
        <v>200000</v>
      </c>
      <c r="O22" s="13">
        <v>200000</v>
      </c>
      <c r="P22" s="13">
        <v>200000</v>
      </c>
    </row>
    <row r="23" spans="1:16" x14ac:dyDescent="0.3">
      <c r="A23" s="18" t="s">
        <v>56</v>
      </c>
      <c r="B23" s="12"/>
      <c r="C23" s="12">
        <v>70000</v>
      </c>
      <c r="D23" s="12">
        <v>80000</v>
      </c>
      <c r="E23" s="12">
        <v>90000</v>
      </c>
      <c r="F23" s="12">
        <v>100000</v>
      </c>
      <c r="G23" s="12">
        <v>110000</v>
      </c>
      <c r="H23" s="12">
        <v>120000</v>
      </c>
      <c r="I23" s="12">
        <v>140000</v>
      </c>
      <c r="J23" s="12">
        <v>140000</v>
      </c>
      <c r="K23" s="12">
        <v>140000</v>
      </c>
      <c r="L23" s="12">
        <v>140000</v>
      </c>
      <c r="M23" s="12">
        <v>140000</v>
      </c>
      <c r="N23" s="12">
        <v>140000</v>
      </c>
      <c r="O23" s="12">
        <v>140000</v>
      </c>
      <c r="P23" s="12">
        <v>140000</v>
      </c>
    </row>
    <row r="24" spans="1:16" x14ac:dyDescent="0.3">
      <c r="A24" s="17" t="s">
        <v>57</v>
      </c>
      <c r="B24" s="13"/>
      <c r="C24" s="13">
        <v>15000</v>
      </c>
      <c r="D24" s="13">
        <v>15000</v>
      </c>
      <c r="E24" s="13">
        <v>15000</v>
      </c>
      <c r="F24" s="13">
        <v>15000</v>
      </c>
      <c r="G24" s="13">
        <v>15000</v>
      </c>
      <c r="H24" s="13">
        <v>15000</v>
      </c>
      <c r="I24" s="13">
        <v>15000</v>
      </c>
      <c r="J24" s="13">
        <v>15000</v>
      </c>
      <c r="K24" s="13">
        <v>20000</v>
      </c>
      <c r="L24" s="13">
        <v>20000</v>
      </c>
      <c r="M24" s="13">
        <v>20000</v>
      </c>
      <c r="N24" s="13">
        <v>20000</v>
      </c>
      <c r="O24" s="13">
        <v>20000</v>
      </c>
      <c r="P24" s="13">
        <v>20000</v>
      </c>
    </row>
    <row r="25" spans="1:16" x14ac:dyDescent="0.3">
      <c r="A25" s="18" t="s">
        <v>58</v>
      </c>
      <c r="B25" s="12"/>
      <c r="C25" s="12">
        <v>35000</v>
      </c>
      <c r="D25" s="12">
        <v>35000</v>
      </c>
      <c r="E25" s="12">
        <v>35000</v>
      </c>
      <c r="F25" s="12">
        <v>35000</v>
      </c>
      <c r="G25" s="12">
        <v>35000</v>
      </c>
      <c r="H25" s="12">
        <v>35000</v>
      </c>
      <c r="I25" s="12">
        <v>35000</v>
      </c>
      <c r="J25" s="12">
        <v>35000</v>
      </c>
      <c r="K25" s="12">
        <v>35000</v>
      </c>
      <c r="L25" s="12">
        <v>35000</v>
      </c>
      <c r="M25" s="12">
        <v>35000</v>
      </c>
      <c r="N25" s="12">
        <v>35000</v>
      </c>
      <c r="O25" s="12">
        <v>35000</v>
      </c>
      <c r="P25" s="12">
        <v>35000</v>
      </c>
    </row>
    <row r="26" spans="1:16" x14ac:dyDescent="0.3">
      <c r="A26" s="21" t="s">
        <v>21</v>
      </c>
      <c r="B26" s="22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x14ac:dyDescent="0.3">
      <c r="A27" s="10" t="s"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3">
      <c r="A28" s="58" t="s">
        <v>23</v>
      </c>
      <c r="B28" s="57">
        <f>B4-B10-B20-B26-B27</f>
        <v>-135000</v>
      </c>
      <c r="C28" s="56">
        <f>C4-C10-C20-C26-C27</f>
        <v>-475524</v>
      </c>
      <c r="D28" s="54">
        <f t="shared" ref="D28:P28" si="14">D4-D10-D20-D26</f>
        <v>-301049</v>
      </c>
      <c r="E28" s="55">
        <f t="shared" si="14"/>
        <v>-249117</v>
      </c>
      <c r="F28" s="55">
        <f t="shared" si="14"/>
        <v>-41175</v>
      </c>
      <c r="G28" s="55">
        <f t="shared" si="14"/>
        <v>121160</v>
      </c>
      <c r="H28" s="55">
        <f t="shared" si="14"/>
        <v>329572</v>
      </c>
      <c r="I28" s="55">
        <f t="shared" si="14"/>
        <v>612989</v>
      </c>
      <c r="J28" s="55">
        <f t="shared" si="14"/>
        <v>608489</v>
      </c>
      <c r="K28" s="55">
        <f t="shared" si="14"/>
        <v>603489</v>
      </c>
      <c r="L28" s="55">
        <f t="shared" si="14"/>
        <v>603489</v>
      </c>
      <c r="M28" s="55">
        <f t="shared" si="14"/>
        <v>603489</v>
      </c>
      <c r="N28" s="55">
        <f t="shared" si="14"/>
        <v>603489</v>
      </c>
      <c r="O28" s="55">
        <f t="shared" si="14"/>
        <v>603489</v>
      </c>
      <c r="P28" s="55">
        <f t="shared" si="14"/>
        <v>603489</v>
      </c>
    </row>
    <row r="29" spans="1:16" x14ac:dyDescent="0.3">
      <c r="A29" s="8" t="s">
        <v>24</v>
      </c>
      <c r="B29" s="14">
        <f>SUM(B10,B20)</f>
        <v>135000</v>
      </c>
      <c r="C29" s="14">
        <f>SUM(C10,C20+C20,Таблица8[[#This Row],[1 месяц]])</f>
        <v>2484048</v>
      </c>
      <c r="D29" s="14">
        <f>SUM(D10,D20,Таблица8[[#This Row],[2 месяц]])</f>
        <v>4959097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3">
      <c r="A30" s="7" t="s">
        <v>25</v>
      </c>
    </row>
    <row r="31" spans="1:16" x14ac:dyDescent="0.3">
      <c r="A31" s="5" t="s">
        <v>1</v>
      </c>
      <c r="B31" s="3" t="s">
        <v>2</v>
      </c>
      <c r="C31" s="3" t="s">
        <v>3</v>
      </c>
      <c r="D31" s="3" t="s">
        <v>45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40</v>
      </c>
      <c r="O31" s="3" t="s">
        <v>41</v>
      </c>
      <c r="P31" s="3" t="s">
        <v>42</v>
      </c>
    </row>
    <row r="32" spans="1:16" x14ac:dyDescent="0.3">
      <c r="A32" s="5" t="s">
        <v>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10" t="s">
        <v>27</v>
      </c>
      <c r="B33" s="10"/>
      <c r="C33" s="10"/>
      <c r="D33" s="10"/>
      <c r="E33" s="1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3">
      <c r="A34" s="11" t="s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x14ac:dyDescent="0.3">
      <c r="A35" s="10" t="s">
        <v>29</v>
      </c>
      <c r="B35" s="13">
        <v>300000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3">
      <c r="A36" s="11" t="s">
        <v>30</v>
      </c>
      <c r="B36" s="12">
        <v>2550000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x14ac:dyDescent="0.3">
      <c r="A37" s="10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3">
      <c r="A38" s="11" t="s">
        <v>32</v>
      </c>
      <c r="B38" s="12">
        <v>50000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x14ac:dyDescent="0.3">
      <c r="A39" s="10" t="s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3">
      <c r="A40" s="11" t="s">
        <v>34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x14ac:dyDescent="0.3">
      <c r="A41" s="10" t="s">
        <v>35</v>
      </c>
      <c r="B41" s="13">
        <v>15000</v>
      </c>
      <c r="C41" s="13">
        <v>50000</v>
      </c>
      <c r="D41" s="13">
        <v>50000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3">
      <c r="A42" s="11" t="s">
        <v>36</v>
      </c>
      <c r="B42" s="12"/>
      <c r="C42" s="12">
        <v>10000</v>
      </c>
      <c r="D42" s="12">
        <v>10000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x14ac:dyDescent="0.3">
      <c r="A43" s="10" t="s">
        <v>47</v>
      </c>
      <c r="B43" s="13">
        <v>135000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3">
      <c r="A44" s="9" t="s">
        <v>39</v>
      </c>
      <c r="B44" s="14">
        <f>SUM(B34:B43)</f>
        <v>3050000</v>
      </c>
      <c r="C44" s="14">
        <f>SUM(Таблица9[[#This Row],[1 месяц]],C34:C43)</f>
        <v>3110000</v>
      </c>
      <c r="D44" s="14">
        <f>SUM(D34:D43,Таблица9[[#This Row],[2 месяц]])</f>
        <v>3170000</v>
      </c>
      <c r="E44" s="14">
        <f>SUM(E34:E43,Таблица9[[#This Row],[3 месяц]])</f>
        <v>3170000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x14ac:dyDescent="0.3">
      <c r="A45" s="7" t="s">
        <v>43</v>
      </c>
    </row>
    <row r="46" spans="1:16" x14ac:dyDescent="0.3">
      <c r="A46" s="3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pageMargins left="0.7" right="0.7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C12" sqref="C12"/>
    </sheetView>
  </sheetViews>
  <sheetFormatPr defaultRowHeight="14.4" x14ac:dyDescent="0.3"/>
  <cols>
    <col min="1" max="1" width="17.77734375" customWidth="1"/>
    <col min="2" max="2" width="13.6640625" customWidth="1"/>
    <col min="3" max="3" width="18.5546875" customWidth="1"/>
    <col min="4" max="4" width="11.77734375" customWidth="1"/>
    <col min="5" max="5" width="12.88671875" customWidth="1"/>
    <col min="6" max="6" width="16" customWidth="1"/>
    <col min="7" max="7" width="14.77734375" customWidth="1"/>
    <col min="8" max="10" width="11.109375" customWidth="1"/>
    <col min="11" max="11" width="14.21875" customWidth="1"/>
    <col min="12" max="12" width="13.88671875" customWidth="1"/>
    <col min="13" max="17" width="12.109375" customWidth="1"/>
  </cols>
  <sheetData>
    <row r="1" spans="1:12" x14ac:dyDescent="0.3">
      <c r="A1" s="2"/>
      <c r="D1" s="25"/>
      <c r="E1" s="2"/>
      <c r="F1" s="2"/>
    </row>
    <row r="2" spans="1:12" x14ac:dyDescent="0.3">
      <c r="A2" s="2"/>
      <c r="D2" s="28"/>
      <c r="E2" s="2"/>
      <c r="F2" s="26"/>
      <c r="G2" s="34"/>
    </row>
    <row r="3" spans="1:12" x14ac:dyDescent="0.3">
      <c r="B3" s="26"/>
      <c r="C3" s="26"/>
      <c r="D3" s="2"/>
      <c r="E3" s="2"/>
      <c r="F3" s="15"/>
      <c r="G3" s="34"/>
    </row>
    <row r="4" spans="1:12" x14ac:dyDescent="0.3">
      <c r="B4" s="26"/>
      <c r="C4" s="26"/>
      <c r="D4" s="2"/>
      <c r="E4" s="2"/>
      <c r="F4" s="15"/>
      <c r="G4" s="34"/>
    </row>
    <row r="5" spans="1:12" x14ac:dyDescent="0.3">
      <c r="B5" s="26"/>
      <c r="C5" s="26"/>
      <c r="D5" s="2"/>
      <c r="E5" s="2"/>
      <c r="F5" s="15"/>
      <c r="G5" s="34"/>
    </row>
    <row r="6" spans="1:12" x14ac:dyDescent="0.3">
      <c r="B6" s="26"/>
      <c r="C6" s="26"/>
      <c r="D6" s="2"/>
      <c r="E6" s="2"/>
      <c r="F6" s="15"/>
      <c r="G6" s="34"/>
    </row>
    <row r="7" spans="1:12" x14ac:dyDescent="0.3">
      <c r="B7" s="26"/>
      <c r="C7" s="26"/>
      <c r="D7" s="2"/>
      <c r="E7" s="2"/>
      <c r="F7" s="15"/>
      <c r="G7" s="34"/>
    </row>
    <row r="8" spans="1:12" x14ac:dyDescent="0.3">
      <c r="B8" s="26"/>
      <c r="C8" s="26"/>
      <c r="F8" s="15"/>
      <c r="G8" s="34"/>
    </row>
    <row r="9" spans="1:12" x14ac:dyDescent="0.3">
      <c r="F9" s="15"/>
      <c r="G9" s="27"/>
    </row>
    <row r="11" spans="1:12" x14ac:dyDescent="0.3">
      <c r="A11" s="31" t="s">
        <v>68</v>
      </c>
      <c r="B11" s="31" t="s">
        <v>64</v>
      </c>
      <c r="C11" s="31" t="s">
        <v>65</v>
      </c>
      <c r="D11" s="32" t="s">
        <v>66</v>
      </c>
      <c r="E11" s="29" t="s">
        <v>67</v>
      </c>
      <c r="F11" s="30" t="s">
        <v>71</v>
      </c>
      <c r="G11" s="33" t="s">
        <v>72</v>
      </c>
      <c r="H11" s="52"/>
      <c r="I11" s="31" t="s">
        <v>74</v>
      </c>
      <c r="J11" s="31" t="s">
        <v>73</v>
      </c>
      <c r="K11" s="31" t="s">
        <v>76</v>
      </c>
      <c r="L11" s="31" t="s">
        <v>77</v>
      </c>
    </row>
    <row r="12" spans="1:12" x14ac:dyDescent="0.3">
      <c r="A12" s="35" t="s">
        <v>69</v>
      </c>
      <c r="B12" s="44">
        <v>105</v>
      </c>
      <c r="C12" s="44">
        <v>1</v>
      </c>
      <c r="D12" s="49">
        <f t="shared" ref="D12:D17" si="0">C12-B12</f>
        <v>-104</v>
      </c>
      <c r="E12" s="45">
        <v>1.18</v>
      </c>
      <c r="F12" s="39">
        <f>C12-((B12/E12)+37)</f>
        <v>-124.98305084745763</v>
      </c>
      <c r="G12" s="45">
        <f t="shared" ref="G12:G17" si="1">F12/B12</f>
        <v>-1.190314769975787</v>
      </c>
      <c r="H12" s="53"/>
      <c r="I12" s="37">
        <v>20000</v>
      </c>
      <c r="J12" s="37">
        <f>I12/E12</f>
        <v>16949.152542372882</v>
      </c>
      <c r="K12" s="39">
        <f>J12*B12</f>
        <v>1779661.0169491526</v>
      </c>
      <c r="L12" s="39">
        <f>I12*C12</f>
        <v>20000</v>
      </c>
    </row>
    <row r="13" spans="1:12" x14ac:dyDescent="0.3">
      <c r="A13" s="35" t="s">
        <v>63</v>
      </c>
      <c r="B13" s="44">
        <v>230</v>
      </c>
      <c r="C13" s="44">
        <v>390</v>
      </c>
      <c r="D13" s="49">
        <f t="shared" si="0"/>
        <v>160</v>
      </c>
      <c r="E13" s="45">
        <v>0.73</v>
      </c>
      <c r="F13" s="39">
        <f>C13-((B13/E13)+43)</f>
        <v>31.931506849315042</v>
      </c>
      <c r="G13" s="45">
        <f t="shared" si="1"/>
        <v>0.13883263847528279</v>
      </c>
      <c r="H13" s="53"/>
      <c r="I13" s="37">
        <v>3000</v>
      </c>
      <c r="J13" s="37">
        <f>I13/E13</f>
        <v>4109.5890410958909</v>
      </c>
      <c r="K13" s="39">
        <f>J13*B13</f>
        <v>945205.47945205495</v>
      </c>
      <c r="L13" s="39">
        <f>I13*C13</f>
        <v>1170000</v>
      </c>
    </row>
    <row r="14" spans="1:12" x14ac:dyDescent="0.3">
      <c r="A14" s="36" t="s">
        <v>70</v>
      </c>
      <c r="B14" s="46">
        <v>255</v>
      </c>
      <c r="C14" s="46">
        <v>360</v>
      </c>
      <c r="D14" s="50">
        <f t="shared" si="0"/>
        <v>105</v>
      </c>
      <c r="E14" s="47">
        <v>0.95</v>
      </c>
      <c r="F14" s="40">
        <f>C14-((B14/E14)+43)</f>
        <v>48.578947368421041</v>
      </c>
      <c r="G14" s="47">
        <f t="shared" si="1"/>
        <v>0.19050567595459231</v>
      </c>
      <c r="H14" s="53"/>
      <c r="I14" s="38">
        <v>1000</v>
      </c>
      <c r="J14" s="38">
        <f>I14/E14</f>
        <v>1052.6315789473686</v>
      </c>
      <c r="K14" s="40">
        <f>J14*B14</f>
        <v>268421.05263157899</v>
      </c>
      <c r="L14" s="40">
        <f>I14*C14</f>
        <v>360000</v>
      </c>
    </row>
    <row r="15" spans="1:12" x14ac:dyDescent="0.3">
      <c r="A15" s="35" t="s">
        <v>61</v>
      </c>
      <c r="B15" s="44">
        <v>220</v>
      </c>
      <c r="C15" s="44">
        <v>320</v>
      </c>
      <c r="D15" s="49">
        <f t="shared" si="0"/>
        <v>100</v>
      </c>
      <c r="E15" s="45">
        <v>0.95</v>
      </c>
      <c r="F15" s="39">
        <f>C15-((B15/E15)+43)</f>
        <v>45.421052631578959</v>
      </c>
      <c r="G15" s="45">
        <f t="shared" si="1"/>
        <v>0.20645933014354073</v>
      </c>
      <c r="H15" s="53"/>
      <c r="I15" s="37">
        <v>3000</v>
      </c>
      <c r="J15" s="37">
        <f>I15/E15</f>
        <v>3157.8947368421054</v>
      </c>
      <c r="K15" s="39">
        <f>J15*B15</f>
        <v>694736.84210526315</v>
      </c>
      <c r="L15" s="39">
        <f>I15*C15</f>
        <v>960000</v>
      </c>
    </row>
    <row r="16" spans="1:12" x14ac:dyDescent="0.3">
      <c r="A16" s="36" t="s">
        <v>62</v>
      </c>
      <c r="B16" s="46">
        <v>165</v>
      </c>
      <c r="C16" s="46">
        <v>255</v>
      </c>
      <c r="D16" s="50">
        <f t="shared" si="0"/>
        <v>90</v>
      </c>
      <c r="E16" s="47">
        <v>0.95</v>
      </c>
      <c r="F16" s="40">
        <f>C16-((B16/E16)+43)</f>
        <v>38.315789473684191</v>
      </c>
      <c r="G16" s="47">
        <f t="shared" si="1"/>
        <v>0.23221690590111632</v>
      </c>
      <c r="H16" s="53"/>
      <c r="I16" s="38">
        <v>3000</v>
      </c>
      <c r="J16" s="38">
        <f>I16/E16</f>
        <v>3157.8947368421054</v>
      </c>
      <c r="K16" s="40">
        <f>J16*B16</f>
        <v>521052.63157894742</v>
      </c>
      <c r="L16" s="40">
        <f>I16*C16</f>
        <v>765000</v>
      </c>
    </row>
    <row r="17" spans="1:12" x14ac:dyDescent="0.3">
      <c r="A17" s="48" t="s">
        <v>78</v>
      </c>
      <c r="B17" s="62">
        <v>590</v>
      </c>
      <c r="C17" s="62">
        <v>920</v>
      </c>
      <c r="D17" s="62">
        <f t="shared" si="0"/>
        <v>330</v>
      </c>
      <c r="E17" s="63">
        <v>0.78</v>
      </c>
      <c r="F17" s="62">
        <f>C17-((B17/E17)+35)</f>
        <v>128.58974358974365</v>
      </c>
      <c r="G17" s="63">
        <f t="shared" si="1"/>
        <v>0.21794871794871803</v>
      </c>
      <c r="H17" s="41" t="s">
        <v>75</v>
      </c>
      <c r="I17" s="43">
        <f>SUM(I12:I16)</f>
        <v>30000</v>
      </c>
      <c r="J17" s="43">
        <f>SUM(J12:J16)</f>
        <v>28427.162636100355</v>
      </c>
      <c r="K17" s="42">
        <f>SUM(K12:K16)</f>
        <v>4209077.0227169972</v>
      </c>
      <c r="L17" s="51">
        <f>SUM(L12:L16)</f>
        <v>3275000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2020-05-20T11:05:37Z</dcterms:modified>
</cp:coreProperties>
</file>