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9045"/>
  </bookViews>
  <sheets>
    <sheet name="Plan" sheetId="1" r:id="rId1"/>
  </sheets>
  <calcPr calcId="152511"/>
</workbook>
</file>

<file path=xl/calcChain.xml><?xml version="1.0" encoding="utf-8"?>
<calcChain xmlns="http://schemas.openxmlformats.org/spreadsheetml/2006/main">
  <c r="B23" i="1" l="1"/>
  <c r="B79" i="1" l="1"/>
  <c r="N79" i="1" s="1"/>
  <c r="B78" i="1"/>
  <c r="O78" i="1" s="1"/>
  <c r="E68" i="1"/>
  <c r="D68" i="1"/>
  <c r="C68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C64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C62" i="1"/>
  <c r="C61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O51" i="1"/>
  <c r="N51" i="1"/>
  <c r="M51" i="1"/>
  <c r="L51" i="1"/>
  <c r="K51" i="1"/>
  <c r="J51" i="1"/>
  <c r="I51" i="1"/>
  <c r="H51" i="1"/>
  <c r="G51" i="1"/>
  <c r="F51" i="1"/>
  <c r="D51" i="1"/>
  <c r="C51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D46" i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C46" i="1"/>
  <c r="E45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O38" i="1"/>
  <c r="N38" i="1"/>
  <c r="M38" i="1"/>
  <c r="L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E36" i="1"/>
  <c r="O35" i="1"/>
  <c r="N35" i="1"/>
  <c r="M35" i="1"/>
  <c r="L35" i="1"/>
  <c r="K35" i="1"/>
  <c r="J35" i="1"/>
  <c r="I35" i="1"/>
  <c r="H35" i="1"/>
  <c r="G35" i="1"/>
  <c r="F35" i="1"/>
  <c r="E35" i="1"/>
  <c r="O34" i="1"/>
  <c r="N34" i="1"/>
  <c r="M34" i="1"/>
  <c r="L34" i="1"/>
  <c r="K34" i="1"/>
  <c r="O33" i="1"/>
  <c r="N33" i="1"/>
  <c r="M33" i="1"/>
  <c r="L33" i="1"/>
  <c r="K33" i="1"/>
  <c r="J33" i="1"/>
  <c r="I33" i="1"/>
  <c r="H33" i="1"/>
  <c r="G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I30" i="1"/>
  <c r="O29" i="1"/>
  <c r="N29" i="1"/>
  <c r="M29" i="1"/>
  <c r="L29" i="1"/>
  <c r="J29" i="1"/>
  <c r="I29" i="1"/>
  <c r="G29" i="1"/>
  <c r="E29" i="1"/>
  <c r="D29" i="1"/>
  <c r="O28" i="1"/>
  <c r="N28" i="1"/>
  <c r="N45" i="1" s="1"/>
  <c r="M28" i="1"/>
  <c r="L28" i="1"/>
  <c r="K28" i="1"/>
  <c r="J28" i="1"/>
  <c r="J45" i="1" s="1"/>
  <c r="I28" i="1"/>
  <c r="H28" i="1"/>
  <c r="G28" i="1"/>
  <c r="F28" i="1"/>
  <c r="F45" i="1" s="1"/>
  <c r="E28" i="1"/>
  <c r="D28" i="1"/>
  <c r="C28" i="1"/>
  <c r="C70" i="1" s="1"/>
  <c r="O27" i="1"/>
  <c r="N27" i="1"/>
  <c r="M27" i="1"/>
  <c r="L27" i="1"/>
  <c r="K27" i="1"/>
  <c r="J27" i="1"/>
  <c r="I27" i="1"/>
  <c r="H27" i="1"/>
  <c r="H45" i="1" s="1"/>
  <c r="G27" i="1"/>
  <c r="F27" i="1"/>
  <c r="C21" i="1"/>
  <c r="B19" i="1"/>
  <c r="B17" i="1"/>
  <c r="C17" i="1" s="1"/>
  <c r="H16" i="1"/>
  <c r="C16" i="1"/>
  <c r="N14" i="1"/>
  <c r="I14" i="1"/>
  <c r="C13" i="1"/>
  <c r="B10" i="1"/>
  <c r="B74" i="1" s="1"/>
  <c r="C7" i="1"/>
  <c r="H6" i="1"/>
  <c r="F6" i="1"/>
  <c r="O80" i="1" l="1"/>
  <c r="I45" i="1"/>
  <c r="M45" i="1"/>
  <c r="G45" i="1"/>
  <c r="K45" i="1"/>
  <c r="O45" i="1"/>
  <c r="D78" i="1"/>
  <c r="D80" i="1" s="1"/>
  <c r="H78" i="1"/>
  <c r="H80" i="1" s="1"/>
  <c r="L78" i="1"/>
  <c r="D45" i="1"/>
  <c r="L45" i="1"/>
  <c r="E78" i="1"/>
  <c r="I78" i="1"/>
  <c r="M78" i="1"/>
  <c r="C79" i="1"/>
  <c r="G79" i="1"/>
  <c r="K79" i="1"/>
  <c r="O79" i="1"/>
  <c r="F78" i="1"/>
  <c r="J78" i="1"/>
  <c r="N78" i="1"/>
  <c r="N80" i="1" s="1"/>
  <c r="D79" i="1"/>
  <c r="H79" i="1"/>
  <c r="L79" i="1"/>
  <c r="C78" i="1"/>
  <c r="G78" i="1"/>
  <c r="K78" i="1"/>
  <c r="K80" i="1" s="1"/>
  <c r="E79" i="1"/>
  <c r="I79" i="1"/>
  <c r="M79" i="1"/>
  <c r="F79" i="1"/>
  <c r="J79" i="1"/>
  <c r="J80" i="1" l="1"/>
  <c r="E80" i="1"/>
  <c r="H43" i="1"/>
  <c r="H70" i="1" s="1"/>
  <c r="H83" i="1" s="1"/>
  <c r="K43" i="1"/>
  <c r="K70" i="1" s="1"/>
  <c r="K83" i="1" s="1"/>
  <c r="F80" i="1"/>
  <c r="D83" i="1"/>
  <c r="D43" i="1"/>
  <c r="D70" i="1" s="1"/>
  <c r="O43" i="1"/>
  <c r="O70" i="1" s="1"/>
  <c r="O83" i="1" s="1"/>
  <c r="G80" i="1"/>
  <c r="M80" i="1"/>
  <c r="C80" i="1"/>
  <c r="N43" i="1"/>
  <c r="N70" i="1" s="1"/>
  <c r="N83" i="1" s="1"/>
  <c r="I80" i="1"/>
  <c r="L80" i="1"/>
  <c r="N84" i="1" l="1"/>
  <c r="O84" i="1"/>
  <c r="K84" i="1"/>
  <c r="H84" i="1"/>
  <c r="G43" i="1"/>
  <c r="G70" i="1" s="1"/>
  <c r="G83" i="1" s="1"/>
  <c r="D84" i="1"/>
  <c r="F43" i="1"/>
  <c r="F70" i="1" s="1"/>
  <c r="F83" i="1" s="1"/>
  <c r="L43" i="1"/>
  <c r="L70" i="1" s="1"/>
  <c r="L83" i="1" s="1"/>
  <c r="C83" i="1"/>
  <c r="C85" i="1"/>
  <c r="D85" i="1" s="1"/>
  <c r="P80" i="1"/>
  <c r="E83" i="1"/>
  <c r="E43" i="1"/>
  <c r="E70" i="1" s="1"/>
  <c r="I43" i="1"/>
  <c r="I70" i="1" s="1"/>
  <c r="I83" i="1" s="1"/>
  <c r="M83" i="1"/>
  <c r="M43" i="1"/>
  <c r="M70" i="1" s="1"/>
  <c r="J43" i="1"/>
  <c r="J70" i="1" s="1"/>
  <c r="J83" i="1" s="1"/>
  <c r="F84" i="1" l="1"/>
  <c r="I84" i="1"/>
  <c r="J84" i="1"/>
  <c r="L84" i="1"/>
  <c r="G84" i="1"/>
  <c r="M84" i="1"/>
  <c r="E84" i="1"/>
  <c r="E85" i="1"/>
  <c r="F85" i="1" s="1"/>
  <c r="G85" i="1" s="1"/>
  <c r="H85" i="1" s="1"/>
  <c r="I85" i="1" s="1"/>
  <c r="J85" i="1" s="1"/>
  <c r="K85" i="1" s="1"/>
  <c r="L85" i="1" s="1"/>
  <c r="C84" i="1"/>
  <c r="P83" i="1"/>
  <c r="P85" i="1" l="1"/>
  <c r="M85" i="1"/>
  <c r="N85" i="1" s="1"/>
  <c r="O85" i="1" s="1"/>
</calcChain>
</file>

<file path=xl/sharedStrings.xml><?xml version="1.0" encoding="utf-8"?>
<sst xmlns="http://schemas.openxmlformats.org/spreadsheetml/2006/main" count="99" uniqueCount="94">
  <si>
    <t>Расходы</t>
  </si>
  <si>
    <t>Вложения</t>
  </si>
  <si>
    <t>Статья</t>
  </si>
  <si>
    <t>Сумма</t>
  </si>
  <si>
    <t>1 мес</t>
  </si>
  <si>
    <t>2 мес</t>
  </si>
  <si>
    <t>3 мес</t>
  </si>
  <si>
    <t>4 мес</t>
  </si>
  <si>
    <t>5 мес</t>
  </si>
  <si>
    <t>6 мес</t>
  </si>
  <si>
    <t>7 мес</t>
  </si>
  <si>
    <t>8 мес</t>
  </si>
  <si>
    <t>9 мес</t>
  </si>
  <si>
    <t>10 мес</t>
  </si>
  <si>
    <t>11 мес</t>
  </si>
  <si>
    <t>12 мес</t>
  </si>
  <si>
    <t>13 мес</t>
  </si>
  <si>
    <t>Капитальные затраты (capex)</t>
  </si>
  <si>
    <t>Оборудование</t>
  </si>
  <si>
    <t>Всего</t>
  </si>
  <si>
    <t>Пресс ПГП 40</t>
  </si>
  <si>
    <t>Доставка пресса</t>
  </si>
  <si>
    <t>Погрузчик б/у</t>
  </si>
  <si>
    <t>Весы (подвесные, площадка, мачтовые, авто)</t>
  </si>
  <si>
    <t>Компьютер, оргтехника, мебель</t>
  </si>
  <si>
    <t>Видеонаблюдение</t>
  </si>
  <si>
    <t>Рохля 2 штуки</t>
  </si>
  <si>
    <t>Онлайн-касса</t>
  </si>
  <si>
    <t>Пожарная сигнализация и щит</t>
  </si>
  <si>
    <t>Фирменная одежда персонала</t>
  </si>
  <si>
    <t>Инструменты для работы</t>
  </si>
  <si>
    <t>Автомобиль Газель б/у</t>
  </si>
  <si>
    <t>Залог за помещение =1 месяцу</t>
  </si>
  <si>
    <t>Строительство</t>
  </si>
  <si>
    <t>Вывеска - баннер</t>
  </si>
  <si>
    <t>Паушальный взнос (по безналу +6%)</t>
  </si>
  <si>
    <t>Итого капитальных затрат:</t>
  </si>
  <si>
    <t>Операционные затраты (opex)</t>
  </si>
  <si>
    <t>ФОТ</t>
  </si>
  <si>
    <t>В месяц</t>
  </si>
  <si>
    <t>Управляющий</t>
  </si>
  <si>
    <t>Специалист по закупкам 1</t>
  </si>
  <si>
    <t>Специалист по закупкам 2</t>
  </si>
  <si>
    <t>Специалист по закупкам 3</t>
  </si>
  <si>
    <t>Оператор гидропресса 1</t>
  </si>
  <si>
    <t>Оператор гидропресса 2</t>
  </si>
  <si>
    <t>Оператор гидропресса 3</t>
  </si>
  <si>
    <t>Оператор гидропресса 4</t>
  </si>
  <si>
    <t>Водитель погрузчика</t>
  </si>
  <si>
    <t>Разнорабочий 1</t>
  </si>
  <si>
    <t>Разнорабочий 2</t>
  </si>
  <si>
    <t>Разнорабочий 3</t>
  </si>
  <si>
    <t>Разнорабочий 4</t>
  </si>
  <si>
    <t>Водитель авто 1</t>
  </si>
  <si>
    <t>Водитель авто 2</t>
  </si>
  <si>
    <t>Логист-кассир (+сопровождение клиентов)</t>
  </si>
  <si>
    <t>Премиальный фонд</t>
  </si>
  <si>
    <t>3%</t>
  </si>
  <si>
    <t>Фонды (налоги на з/п)</t>
  </si>
  <si>
    <t xml:space="preserve">Налоги (средн. в мес. за ПСН) </t>
  </si>
  <si>
    <t>Помещение</t>
  </si>
  <si>
    <t>Аренда</t>
  </si>
  <si>
    <t>Интернет/телефон</t>
  </si>
  <si>
    <t>Электроэнергия/вода</t>
  </si>
  <si>
    <t>Закупаемый товар/услуга</t>
  </si>
  <si>
    <t>1 кг</t>
  </si>
  <si>
    <t>Макулатура</t>
  </si>
  <si>
    <t>Полимеры</t>
  </si>
  <si>
    <t xml:space="preserve">Шпагат </t>
  </si>
  <si>
    <t>Логистика до базы в НН или ближайшего перерабатывающего завода</t>
  </si>
  <si>
    <t>Услуги</t>
  </si>
  <si>
    <t>Бухгалтерия</t>
  </si>
  <si>
    <t>Мой склад (подключение, настройка, обучение)</t>
  </si>
  <si>
    <t>Настройка CRM, интеграции почта+ телефон, без учета стоимости программы (оплата в ЭкоМир)</t>
  </si>
  <si>
    <t>Amocrm, Тариф расширенный (3 пользователя)</t>
  </si>
  <si>
    <t>Покупка тел. номера Манго Телеком</t>
  </si>
  <si>
    <t>Хозрасходы</t>
  </si>
  <si>
    <t>Обслуживание ОПС</t>
  </si>
  <si>
    <t xml:space="preserve">Роялти  </t>
  </si>
  <si>
    <t>Маркетинговый сбор сети</t>
  </si>
  <si>
    <t>Всего расходы:</t>
  </si>
  <si>
    <t>Вес продаваемой макулатуры, кг</t>
  </si>
  <si>
    <t>Вес продаваемых полимеров, кг</t>
  </si>
  <si>
    <t>Инвестиции (capex + 1 мес opex)</t>
  </si>
  <si>
    <t>Доходы</t>
  </si>
  <si>
    <t>Продукт</t>
  </si>
  <si>
    <t xml:space="preserve">Макулатура </t>
  </si>
  <si>
    <t>Обороты за 13 месяцев:</t>
  </si>
  <si>
    <t>Всего доходы:</t>
  </si>
  <si>
    <t>Прибыль</t>
  </si>
  <si>
    <t>Прибыль за 13 месяцев:</t>
  </si>
  <si>
    <t>Рентабельность</t>
  </si>
  <si>
    <t>Прибыль за вычетом инвестиций:</t>
  </si>
  <si>
    <t>Возврат инвестиций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</si>
</sst>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/##"/>
    <numFmt numFmtId="165" formatCode="&quot; &quot;* #,##0.00[$₽-419]&quot; &quot;;&quot;-&quot;* #,##0.00[$₽-419]&quot; &quot;;&quot; &quot;* &quot;-&quot;??[$₽-419]&quot; &quot;"/>
    <numFmt numFmtId="166" formatCode="&quot; &quot;* #,##0.00&quot; ₽ &quot;;&quot;-&quot;* #,##0.00&quot; ₽ &quot;;&quot; &quot;* &quot;-&quot;??&quot; ₽ &quot;"/>
    <numFmt numFmtId="167" formatCode="#,##0.0%"/>
    <numFmt numFmtId="168" formatCode="0.0%"/>
  </numFmts>
  <fonts count="13" x14ac:knownFonts="1">
    <font>
      <sz val="10"/>
      <color indexed="8"/>
      <name val="Arial"/>
    </font>
    <font>
      <b/>
      <sz val="20"/>
      <color indexed="8"/>
      <name val="Arial"/>
    </font>
    <font>
      <b/>
      <sz val="10"/>
      <color indexed="8"/>
      <name val="Arial"/>
    </font>
    <font>
      <b/>
      <sz val="14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b/>
      <sz val="18"/>
      <color indexed="8"/>
      <name val="Arial"/>
    </font>
    <font>
      <i/>
      <sz val="9"/>
      <color indexed="8"/>
      <name val="Arial"/>
    </font>
    <font>
      <b/>
      <sz val="12"/>
      <color indexed="8"/>
      <name val="Arial"/>
    </font>
    <font>
      <b/>
      <sz val="13"/>
      <color indexed="8"/>
      <name val="Arial"/>
    </font>
    <font>
      <b/>
      <sz val="12"/>
      <color indexed="19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</fills>
  <borders count="3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16" fontId="2" fillId="3" borderId="3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9" fontId="2" fillId="4" borderId="4" xfId="0" applyNumberFormat="1" applyFont="1" applyFill="1" applyBorder="1" applyAlignment="1">
      <alignment horizontal="center" vertical="center" wrapText="1"/>
    </xf>
    <xf numFmtId="9" fontId="2" fillId="5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3" borderId="3" xfId="0" applyNumberFormat="1" applyFont="1" applyFill="1" applyBorder="1" applyAlignment="1">
      <alignment horizontal="right" vertical="center"/>
    </xf>
    <xf numFmtId="49" fontId="2" fillId="4" borderId="4" xfId="0" applyNumberFormat="1" applyFont="1" applyFill="1" applyBorder="1" applyAlignment="1">
      <alignment horizontal="right" vertical="center"/>
    </xf>
    <xf numFmtId="49" fontId="2" fillId="5" borderId="4" xfId="0" applyNumberFormat="1" applyFont="1" applyFill="1" applyBorder="1" applyAlignment="1">
      <alignment horizontal="right" vertical="center"/>
    </xf>
    <xf numFmtId="17" fontId="2" fillId="2" borderId="7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17" fontId="2" fillId="3" borderId="3" xfId="0" applyNumberFormat="1" applyFont="1" applyFill="1" applyBorder="1" applyAlignment="1">
      <alignment horizontal="right" vertical="center"/>
    </xf>
    <xf numFmtId="17" fontId="2" fillId="4" borderId="4" xfId="0" applyNumberFormat="1" applyFont="1" applyFill="1" applyBorder="1" applyAlignment="1">
      <alignment horizontal="right" vertical="center"/>
    </xf>
    <xf numFmtId="17" fontId="2" fillId="5" borderId="4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wrapText="1"/>
    </xf>
    <xf numFmtId="165" fontId="0" fillId="2" borderId="6" xfId="0" applyNumberFormat="1" applyFont="1" applyFill="1" applyBorder="1" applyAlignment="1"/>
    <xf numFmtId="165" fontId="0" fillId="3" borderId="3" xfId="0" applyNumberFormat="1" applyFont="1" applyFill="1" applyBorder="1" applyAlignment="1"/>
    <xf numFmtId="165" fontId="0" fillId="4" borderId="4" xfId="0" applyNumberFormat="1" applyFont="1" applyFill="1" applyBorder="1" applyAlignment="1"/>
    <xf numFmtId="165" fontId="0" fillId="5" borderId="4" xfId="0" applyNumberFormat="1" applyFont="1" applyFill="1" applyBorder="1" applyAlignment="1"/>
    <xf numFmtId="165" fontId="5" fillId="2" borderId="7" xfId="0" applyNumberFormat="1" applyFont="1" applyFill="1" applyBorder="1" applyAlignment="1"/>
    <xf numFmtId="49" fontId="0" fillId="2" borderId="1" xfId="0" applyNumberFormat="1" applyFont="1" applyFill="1" applyBorder="1" applyAlignment="1"/>
    <xf numFmtId="165" fontId="2" fillId="4" borderId="4" xfId="0" applyNumberFormat="1" applyFont="1" applyFill="1" applyBorder="1" applyAlignment="1"/>
    <xf numFmtId="0" fontId="0" fillId="2" borderId="1" xfId="0" applyFont="1" applyFill="1" applyBorder="1" applyAlignment="1"/>
    <xf numFmtId="49" fontId="6" fillId="2" borderId="1" xfId="0" applyNumberFormat="1" applyFont="1" applyFill="1" applyBorder="1" applyAlignment="1"/>
    <xf numFmtId="165" fontId="5" fillId="2" borderId="6" xfId="0" applyNumberFormat="1" applyFont="1" applyFill="1" applyBorder="1" applyAlignment="1"/>
    <xf numFmtId="49" fontId="3" fillId="2" borderId="1" xfId="0" applyNumberFormat="1" applyFont="1" applyFill="1" applyBorder="1" applyAlignment="1"/>
    <xf numFmtId="165" fontId="3" fillId="2" borderId="6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165" fontId="4" fillId="4" borderId="4" xfId="0" applyNumberFormat="1" applyFont="1" applyFill="1" applyBorder="1" applyAlignment="1">
      <alignment vertical="center"/>
    </xf>
    <xf numFmtId="165" fontId="4" fillId="5" borderId="4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/>
    <xf numFmtId="165" fontId="0" fillId="2" borderId="4" xfId="0" applyNumberFormat="1" applyFont="1" applyFill="1" applyBorder="1" applyAlignment="1"/>
    <xf numFmtId="165" fontId="0" fillId="3" borderId="4" xfId="0" applyNumberFormat="1" applyFont="1" applyFill="1" applyBorder="1" applyAlignment="1"/>
    <xf numFmtId="165" fontId="4" fillId="2" borderId="7" xfId="0" applyNumberFormat="1" applyFont="1" applyFill="1" applyBorder="1" applyAlignment="1">
      <alignment vertical="center"/>
    </xf>
    <xf numFmtId="0" fontId="0" fillId="2" borderId="7" xfId="0" applyFont="1" applyFill="1" applyBorder="1" applyAlignment="1"/>
    <xf numFmtId="49" fontId="0" fillId="2" borderId="6" xfId="0" applyNumberFormat="1" applyFont="1" applyFill="1" applyBorder="1" applyAlignment="1">
      <alignment horizontal="right"/>
    </xf>
    <xf numFmtId="0" fontId="0" fillId="2" borderId="6" xfId="0" applyFont="1" applyFill="1" applyBorder="1" applyAlignment="1"/>
    <xf numFmtId="0" fontId="0" fillId="4" borderId="4" xfId="0" applyFont="1" applyFill="1" applyBorder="1" applyAlignment="1"/>
    <xf numFmtId="0" fontId="0" fillId="5" borderId="4" xfId="0" applyFont="1" applyFill="1" applyBorder="1" applyAlignment="1"/>
    <xf numFmtId="0" fontId="0" fillId="2" borderId="7" xfId="0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165" fontId="2" fillId="3" borderId="3" xfId="0" applyNumberFormat="1" applyFont="1" applyFill="1" applyBorder="1" applyAlignment="1">
      <alignment vertical="center"/>
    </xf>
    <xf numFmtId="165" fontId="2" fillId="4" borderId="4" xfId="0" applyNumberFormat="1" applyFont="1" applyFill="1" applyBorder="1" applyAlignment="1">
      <alignment vertical="center"/>
    </xf>
    <xf numFmtId="165" fontId="2" fillId="5" borderId="4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/>
    <xf numFmtId="165" fontId="5" fillId="3" borderId="3" xfId="0" applyNumberFormat="1" applyFont="1" applyFill="1" applyBorder="1" applyAlignment="1"/>
    <xf numFmtId="165" fontId="5" fillId="4" borderId="4" xfId="0" applyNumberFormat="1" applyFont="1" applyFill="1" applyBorder="1" applyAlignment="1"/>
    <xf numFmtId="165" fontId="5" fillId="5" borderId="4" xfId="0" applyNumberFormat="1" applyFont="1" applyFill="1" applyBorder="1" applyAlignment="1"/>
    <xf numFmtId="0" fontId="2" fillId="5" borderId="4" xfId="0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vertical="center"/>
    </xf>
    <xf numFmtId="165" fontId="6" fillId="3" borderId="3" xfId="0" applyNumberFormat="1" applyFont="1" applyFill="1" applyBorder="1" applyAlignment="1">
      <alignment vertical="center"/>
    </xf>
    <xf numFmtId="165" fontId="6" fillId="4" borderId="4" xfId="0" applyNumberFormat="1" applyFont="1" applyFill="1" applyBorder="1" applyAlignment="1">
      <alignment vertical="center"/>
    </xf>
    <xf numFmtId="165" fontId="6" fillId="5" borderId="4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165" fontId="0" fillId="2" borderId="7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horizontal="right" vertical="center"/>
    </xf>
    <xf numFmtId="165" fontId="0" fillId="2" borderId="6" xfId="0" applyNumberFormat="1" applyFont="1" applyFill="1" applyBorder="1" applyAlignment="1">
      <alignment vertical="center"/>
    </xf>
    <xf numFmtId="2" fontId="0" fillId="3" borderId="3" xfId="0" applyNumberFormat="1" applyFont="1" applyFill="1" applyBorder="1" applyAlignment="1">
      <alignment vertical="center"/>
    </xf>
    <xf numFmtId="2" fontId="0" fillId="4" borderId="4" xfId="0" applyNumberFormat="1" applyFont="1" applyFill="1" applyBorder="1" applyAlignment="1">
      <alignment vertical="center"/>
    </xf>
    <xf numFmtId="2" fontId="0" fillId="5" borderId="4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horizontal="right" vertical="center"/>
    </xf>
    <xf numFmtId="165" fontId="0" fillId="2" borderId="10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horizontal="left" vertical="center" wrapText="1"/>
    </xf>
    <xf numFmtId="166" fontId="8" fillId="2" borderId="11" xfId="0" applyNumberFormat="1" applyFont="1" applyFill="1" applyBorder="1" applyAlignment="1">
      <alignment vertical="center"/>
    </xf>
    <xf numFmtId="2" fontId="0" fillId="2" borderId="12" xfId="0" applyNumberFormat="1" applyFont="1" applyFill="1" applyBorder="1" applyAlignment="1">
      <alignment vertical="center"/>
    </xf>
    <xf numFmtId="2" fontId="0" fillId="2" borderId="13" xfId="0" applyNumberFormat="1" applyFont="1" applyFill="1" applyBorder="1" applyAlignment="1">
      <alignment vertical="center"/>
    </xf>
    <xf numFmtId="2" fontId="0" fillId="2" borderId="14" xfId="0" applyNumberFormat="1" applyFont="1" applyFill="1" applyBorder="1" applyAlignment="1">
      <alignment vertical="center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0" fillId="2" borderId="18" xfId="0" applyFont="1" applyFill="1" applyBorder="1" applyAlignment="1"/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49" fontId="8" fillId="2" borderId="20" xfId="0" applyNumberFormat="1" applyFont="1" applyFill="1" applyBorder="1" applyAlignment="1">
      <alignment vertical="top"/>
    </xf>
    <xf numFmtId="0" fontId="2" fillId="2" borderId="21" xfId="0" applyFont="1" applyFill="1" applyBorder="1" applyAlignment="1">
      <alignment vertical="top"/>
    </xf>
    <xf numFmtId="16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9" fontId="2" fillId="2" borderId="18" xfId="0" applyNumberFormat="1" applyFont="1" applyFill="1" applyBorder="1" applyAlignment="1">
      <alignment horizontal="center" vertical="center" wrapText="1"/>
    </xf>
    <xf numFmtId="165" fontId="0" fillId="2" borderId="22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horizontal="righ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vertical="center"/>
    </xf>
    <xf numFmtId="165" fontId="0" fillId="4" borderId="3" xfId="0" applyNumberFormat="1" applyFont="1" applyFill="1" applyBorder="1" applyAlignment="1"/>
    <xf numFmtId="0" fontId="6" fillId="2" borderId="7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165" fontId="10" fillId="6" borderId="3" xfId="0" applyNumberFormat="1" applyFont="1" applyFill="1" applyBorder="1" applyAlignment="1"/>
    <xf numFmtId="165" fontId="10" fillId="6" borderId="4" xfId="0" applyNumberFormat="1" applyFont="1" applyFill="1" applyBorder="1" applyAlignment="1"/>
    <xf numFmtId="165" fontId="11" fillId="2" borderId="7" xfId="0" applyNumberFormat="1" applyFont="1" applyFill="1" applyBorder="1" applyAlignment="1">
      <alignment vertical="center"/>
    </xf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12" xfId="0" applyFont="1" applyFill="1" applyBorder="1" applyAlignment="1"/>
    <xf numFmtId="165" fontId="0" fillId="2" borderId="13" xfId="0" applyNumberFormat="1" applyFont="1" applyFill="1" applyBorder="1" applyAlignment="1"/>
    <xf numFmtId="165" fontId="0" fillId="2" borderId="14" xfId="0" applyNumberFormat="1" applyFont="1" applyFill="1" applyBorder="1" applyAlignment="1"/>
    <xf numFmtId="165" fontId="5" fillId="2" borderId="7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vertical="center"/>
    </xf>
    <xf numFmtId="0" fontId="0" fillId="2" borderId="3" xfId="0" applyFont="1" applyFill="1" applyBorder="1" applyAlignment="1"/>
    <xf numFmtId="165" fontId="10" fillId="7" borderId="4" xfId="0" applyNumberFormat="1" applyFont="1" applyFill="1" applyBorder="1" applyAlignment="1"/>
    <xf numFmtId="165" fontId="11" fillId="2" borderId="7" xfId="0" applyNumberFormat="1" applyFont="1" applyFill="1" applyBorder="1" applyAlignment="1">
      <alignment horizontal="left"/>
    </xf>
    <xf numFmtId="0" fontId="0" fillId="2" borderId="6" xfId="0" applyFont="1" applyFill="1" applyBorder="1" applyAlignment="1">
      <alignment vertical="center"/>
    </xf>
    <xf numFmtId="167" fontId="6" fillId="8" borderId="3" xfId="0" applyNumberFormat="1" applyFont="1" applyFill="1" applyBorder="1" applyAlignment="1">
      <alignment vertical="center"/>
    </xf>
    <xf numFmtId="167" fontId="6" fillId="8" borderId="4" xfId="0" applyNumberFormat="1" applyFont="1" applyFill="1" applyBorder="1" applyAlignment="1">
      <alignment vertical="center"/>
    </xf>
    <xf numFmtId="167" fontId="6" fillId="5" borderId="4" xfId="0" applyNumberFormat="1" applyFont="1" applyFill="1" applyBorder="1" applyAlignment="1">
      <alignment vertical="center"/>
    </xf>
    <xf numFmtId="168" fontId="6" fillId="5" borderId="4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left"/>
    </xf>
    <xf numFmtId="165" fontId="6" fillId="8" borderId="3" xfId="0" applyNumberFormat="1" applyFont="1" applyFill="1" applyBorder="1" applyAlignment="1">
      <alignment vertical="center"/>
    </xf>
    <xf numFmtId="165" fontId="6" fillId="8" borderId="4" xfId="0" applyNumberFormat="1" applyFont="1" applyFill="1" applyBorder="1" applyAlignment="1">
      <alignment vertical="center"/>
    </xf>
    <xf numFmtId="165" fontId="6" fillId="9" borderId="4" xfId="0" applyNumberFormat="1" applyFont="1" applyFill="1" applyBorder="1" applyAlignment="1">
      <alignment vertical="center"/>
    </xf>
    <xf numFmtId="165" fontId="12" fillId="10" borderId="4" xfId="0" applyNumberFormat="1" applyFont="1" applyFill="1" applyBorder="1" applyAlignment="1">
      <alignment vertical="center"/>
    </xf>
    <xf numFmtId="165" fontId="11" fillId="2" borderId="3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AEEF3"/>
      <rgbColor rgb="FFDDEDF3"/>
      <rgbColor rgb="FFA5D5E2"/>
      <rgbColor rgb="FFAAAAAA"/>
      <rgbColor rgb="FFFF0000"/>
      <rgbColor rgb="FFB2F6BB"/>
      <rgbColor rgb="FF8BD977"/>
      <rgbColor rgb="FFDCEDF3"/>
      <rgbColor rgb="FFAED3E1"/>
      <rgbColor rgb="FFFEFF41"/>
      <rgbColor rgb="FF2CA443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5"/>
  <sheetViews>
    <sheetView showGridLines="0" tabSelected="1" topLeftCell="A88" zoomScaleNormal="100" workbookViewId="0">
      <selection activeCell="C72" sqref="C72"/>
    </sheetView>
  </sheetViews>
  <sheetFormatPr defaultColWidth="10.85546875" defaultRowHeight="12" customHeight="1" x14ac:dyDescent="0.2"/>
  <cols>
    <col min="1" max="1" width="41.140625" style="1" customWidth="1"/>
    <col min="2" max="2" width="26.42578125" style="1" customWidth="1"/>
    <col min="3" max="4" width="17.42578125" style="1" customWidth="1"/>
    <col min="5" max="5" width="18.28515625" style="1" customWidth="1"/>
    <col min="6" max="6" width="18.5703125" style="1" customWidth="1"/>
    <col min="7" max="15" width="17.42578125" style="1" customWidth="1"/>
    <col min="16" max="16" width="35.28515625" style="1" customWidth="1"/>
    <col min="17" max="256" width="10.85546875" style="1" customWidth="1"/>
  </cols>
  <sheetData>
    <row r="1" spans="1:16" ht="31.5" customHeight="1" x14ac:dyDescent="0.4">
      <c r="A1" s="2" t="s">
        <v>0</v>
      </c>
      <c r="B1" s="3" t="s">
        <v>1</v>
      </c>
      <c r="C1" s="4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8"/>
    </row>
    <row r="2" spans="1:16" ht="24.6" customHeight="1" x14ac:dyDescent="0.2">
      <c r="A2" s="9" t="s">
        <v>2</v>
      </c>
      <c r="B2" s="10" t="s">
        <v>3</v>
      </c>
      <c r="C2" s="11" t="s">
        <v>4</v>
      </c>
      <c r="D2" s="12" t="s">
        <v>5</v>
      </c>
      <c r="E2" s="12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3" t="s">
        <v>16</v>
      </c>
      <c r="P2" s="14"/>
    </row>
    <row r="3" spans="1:16" ht="31.7" customHeight="1" x14ac:dyDescent="0.2">
      <c r="A3" s="15" t="s">
        <v>17</v>
      </c>
      <c r="B3" s="16"/>
      <c r="C3" s="17"/>
      <c r="D3" s="18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4"/>
    </row>
    <row r="4" spans="1:16" ht="30.95" customHeight="1" x14ac:dyDescent="0.2">
      <c r="A4" s="9" t="s">
        <v>18</v>
      </c>
      <c r="B4" s="20" t="s">
        <v>19</v>
      </c>
      <c r="C4" s="21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14.1" customHeight="1" x14ac:dyDescent="0.2">
      <c r="A5" s="25" t="s">
        <v>20</v>
      </c>
      <c r="B5" s="26">
        <v>275000</v>
      </c>
      <c r="C5" s="27">
        <v>275000</v>
      </c>
      <c r="D5" s="28"/>
      <c r="E5" s="28">
        <v>175000</v>
      </c>
      <c r="F5" s="29">
        <v>100000</v>
      </c>
      <c r="G5" s="29">
        <v>175000</v>
      </c>
      <c r="H5" s="29">
        <v>100000</v>
      </c>
      <c r="I5" s="29"/>
      <c r="J5" s="29">
        <v>175000</v>
      </c>
      <c r="K5" s="29">
        <v>100000</v>
      </c>
      <c r="L5" s="29"/>
      <c r="M5" s="29"/>
      <c r="N5" s="29"/>
      <c r="O5" s="29"/>
      <c r="P5" s="30"/>
    </row>
    <row r="6" spans="1:16" ht="14.1" customHeight="1" x14ac:dyDescent="0.2">
      <c r="A6" s="31" t="s">
        <v>21</v>
      </c>
      <c r="B6" s="26">
        <v>20000</v>
      </c>
      <c r="C6" s="27">
        <v>20000</v>
      </c>
      <c r="D6" s="28"/>
      <c r="E6" s="28"/>
      <c r="F6" s="29">
        <f>B6</f>
        <v>20000</v>
      </c>
      <c r="G6" s="29"/>
      <c r="H6" s="29">
        <f>B6</f>
        <v>20000</v>
      </c>
      <c r="I6" s="29"/>
      <c r="J6" s="29"/>
      <c r="K6" s="29">
        <v>20000</v>
      </c>
      <c r="L6" s="29"/>
      <c r="M6" s="29"/>
      <c r="N6" s="29"/>
      <c r="O6" s="29"/>
      <c r="P6" s="30"/>
    </row>
    <row r="7" spans="1:16" ht="14.1" customHeight="1" x14ac:dyDescent="0.2">
      <c r="A7" s="31" t="s">
        <v>22</v>
      </c>
      <c r="B7" s="26">
        <v>620000</v>
      </c>
      <c r="C7" s="27">
        <f>B7</f>
        <v>620000</v>
      </c>
      <c r="D7" s="28"/>
      <c r="E7" s="32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1:16" ht="14.1" customHeight="1" x14ac:dyDescent="0.2">
      <c r="A8" s="31" t="s">
        <v>23</v>
      </c>
      <c r="B8" s="26">
        <v>60000</v>
      </c>
      <c r="C8" s="27">
        <v>60000</v>
      </c>
      <c r="D8" s="28"/>
      <c r="E8" s="32"/>
      <c r="F8" s="29"/>
      <c r="G8" s="29">
        <v>200000</v>
      </c>
      <c r="H8" s="29"/>
      <c r="I8" s="29"/>
      <c r="J8" s="29"/>
      <c r="K8" s="29"/>
      <c r="L8" s="29"/>
      <c r="M8" s="29"/>
      <c r="N8" s="29"/>
      <c r="O8" s="29"/>
      <c r="P8" s="30"/>
    </row>
    <row r="9" spans="1:16" ht="12" customHeight="1" x14ac:dyDescent="0.2">
      <c r="A9" s="31" t="s">
        <v>24</v>
      </c>
      <c r="B9" s="26">
        <v>120000</v>
      </c>
      <c r="C9" s="27">
        <v>120000</v>
      </c>
      <c r="D9" s="28"/>
      <c r="E9" s="32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16" ht="12" customHeight="1" x14ac:dyDescent="0.2">
      <c r="A10" s="31" t="s">
        <v>25</v>
      </c>
      <c r="B10" s="26">
        <f>SUM(C10:O10)</f>
        <v>50000</v>
      </c>
      <c r="C10" s="27">
        <v>50000</v>
      </c>
      <c r="D10" s="28"/>
      <c r="E10" s="32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</row>
    <row r="11" spans="1:16" ht="12" customHeight="1" x14ac:dyDescent="0.2">
      <c r="A11" s="31" t="s">
        <v>26</v>
      </c>
      <c r="B11" s="26">
        <v>40000</v>
      </c>
      <c r="C11" s="27">
        <v>40000</v>
      </c>
      <c r="D11" s="28"/>
      <c r="E11" s="32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</row>
    <row r="12" spans="1:16" ht="12" customHeight="1" x14ac:dyDescent="0.2">
      <c r="A12" s="31" t="s">
        <v>27</v>
      </c>
      <c r="B12" s="26">
        <v>25000</v>
      </c>
      <c r="C12" s="27">
        <v>25000</v>
      </c>
      <c r="D12" s="28"/>
      <c r="E12" s="32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</row>
    <row r="13" spans="1:16" ht="12" customHeight="1" x14ac:dyDescent="0.2">
      <c r="A13" s="31" t="s">
        <v>28</v>
      </c>
      <c r="B13" s="26">
        <v>25000</v>
      </c>
      <c r="C13" s="27">
        <f>B13</f>
        <v>25000</v>
      </c>
      <c r="D13" s="28"/>
      <c r="E13" s="32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</row>
    <row r="14" spans="1:16" ht="12" customHeight="1" x14ac:dyDescent="0.2">
      <c r="A14" s="31" t="s">
        <v>29</v>
      </c>
      <c r="B14" s="26">
        <v>25000</v>
      </c>
      <c r="C14" s="27">
        <v>25000</v>
      </c>
      <c r="D14" s="28"/>
      <c r="E14" s="32"/>
      <c r="F14" s="29"/>
      <c r="G14" s="29"/>
      <c r="H14" s="29"/>
      <c r="I14" s="29">
        <f>C14</f>
        <v>25000</v>
      </c>
      <c r="J14" s="29"/>
      <c r="K14" s="29"/>
      <c r="L14" s="29"/>
      <c r="M14" s="29"/>
      <c r="N14" s="29">
        <f>B14</f>
        <v>25000</v>
      </c>
      <c r="O14" s="29"/>
      <c r="P14" s="30"/>
    </row>
    <row r="15" spans="1:16" ht="12" customHeight="1" x14ac:dyDescent="0.2">
      <c r="A15" s="31" t="s">
        <v>30</v>
      </c>
      <c r="B15" s="26">
        <v>10000</v>
      </c>
      <c r="C15" s="27">
        <v>10000</v>
      </c>
      <c r="D15" s="28"/>
      <c r="E15" s="32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</row>
    <row r="16" spans="1:16" ht="12" customHeight="1" x14ac:dyDescent="0.2">
      <c r="A16" s="31" t="s">
        <v>31</v>
      </c>
      <c r="B16" s="26">
        <v>650000</v>
      </c>
      <c r="C16" s="27">
        <f>B16</f>
        <v>650000</v>
      </c>
      <c r="D16" s="28"/>
      <c r="E16" s="28"/>
      <c r="F16" s="29"/>
      <c r="G16" s="29"/>
      <c r="H16" s="29">
        <f>B16</f>
        <v>650000</v>
      </c>
      <c r="I16" s="29"/>
      <c r="J16" s="29"/>
      <c r="K16" s="29"/>
      <c r="L16" s="29"/>
      <c r="M16" s="29"/>
      <c r="N16" s="29"/>
      <c r="O16" s="29"/>
      <c r="P16" s="30"/>
    </row>
    <row r="17" spans="1:16" ht="12" customHeight="1" x14ac:dyDescent="0.2">
      <c r="A17" s="31" t="s">
        <v>32</v>
      </c>
      <c r="B17" s="26">
        <f>B49</f>
        <v>80000</v>
      </c>
      <c r="C17" s="27">
        <f>B17</f>
        <v>80000</v>
      </c>
      <c r="D17" s="28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</row>
    <row r="18" spans="1:16" ht="23.1" customHeight="1" x14ac:dyDescent="0.2">
      <c r="A18" s="9" t="s">
        <v>33</v>
      </c>
      <c r="B18" s="26"/>
      <c r="C18" s="27"/>
      <c r="D18" s="28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</row>
    <row r="19" spans="1:16" ht="12" customHeight="1" x14ac:dyDescent="0.2">
      <c r="A19" s="31" t="s">
        <v>34</v>
      </c>
      <c r="B19" s="26">
        <f>SUM(C19:O19)</f>
        <v>15000</v>
      </c>
      <c r="C19" s="27">
        <v>15000</v>
      </c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</row>
    <row r="20" spans="1:16" ht="12" customHeight="1" x14ac:dyDescent="0.2">
      <c r="A20" s="33"/>
      <c r="B20" s="26"/>
      <c r="C20" s="27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</row>
    <row r="21" spans="1:16" ht="12.95" customHeight="1" x14ac:dyDescent="0.25">
      <c r="A21" s="34" t="s">
        <v>35</v>
      </c>
      <c r="B21" s="26">
        <v>770000</v>
      </c>
      <c r="C21" s="27">
        <f>B21</f>
        <v>770000</v>
      </c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1.1" customHeight="1" x14ac:dyDescent="0.2">
      <c r="A22" s="33"/>
      <c r="B22" s="35"/>
      <c r="C22" s="27"/>
      <c r="D22" s="28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</row>
    <row r="23" spans="1:16" ht="26.65" customHeight="1" x14ac:dyDescent="0.25">
      <c r="A23" s="36" t="s">
        <v>36</v>
      </c>
      <c r="B23" s="37">
        <f>SUM(B5:B22)</f>
        <v>2785000</v>
      </c>
      <c r="C23" s="27"/>
      <c r="D23" s="28"/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</row>
    <row r="24" spans="1:16" ht="12" customHeight="1" x14ac:dyDescent="0.2">
      <c r="A24" s="33"/>
      <c r="B24" s="35"/>
      <c r="C24" s="27"/>
      <c r="D24" s="28"/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</row>
    <row r="25" spans="1:16" ht="36.950000000000003" customHeight="1" x14ac:dyDescent="0.2">
      <c r="A25" s="38" t="s">
        <v>37</v>
      </c>
      <c r="B25" s="35"/>
      <c r="C25" s="27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</row>
    <row r="26" spans="1:16" ht="19.350000000000001" customHeight="1" x14ac:dyDescent="0.2">
      <c r="A26" s="9" t="s">
        <v>38</v>
      </c>
      <c r="B26" s="39" t="s">
        <v>39</v>
      </c>
      <c r="C26" s="40"/>
      <c r="D26" s="41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30"/>
    </row>
    <row r="27" spans="1:16" ht="14.1" customHeight="1" x14ac:dyDescent="0.2">
      <c r="A27" s="31" t="s">
        <v>40</v>
      </c>
      <c r="B27" s="26">
        <v>50000</v>
      </c>
      <c r="C27" s="27"/>
      <c r="D27" s="28"/>
      <c r="E27" s="28"/>
      <c r="F27" s="29">
        <f t="shared" ref="F27:O27" si="0">$B$27</f>
        <v>50000</v>
      </c>
      <c r="G27" s="29">
        <f t="shared" si="0"/>
        <v>50000</v>
      </c>
      <c r="H27" s="29">
        <f t="shared" si="0"/>
        <v>50000</v>
      </c>
      <c r="I27" s="29">
        <f t="shared" si="0"/>
        <v>50000</v>
      </c>
      <c r="J27" s="29">
        <f t="shared" si="0"/>
        <v>50000</v>
      </c>
      <c r="K27" s="29">
        <f t="shared" si="0"/>
        <v>50000</v>
      </c>
      <c r="L27" s="29">
        <f t="shared" si="0"/>
        <v>50000</v>
      </c>
      <c r="M27" s="29">
        <f t="shared" si="0"/>
        <v>50000</v>
      </c>
      <c r="N27" s="29">
        <f t="shared" si="0"/>
        <v>50000</v>
      </c>
      <c r="O27" s="29">
        <f t="shared" si="0"/>
        <v>50000</v>
      </c>
      <c r="P27" s="30"/>
    </row>
    <row r="28" spans="1:16" ht="15" customHeight="1" x14ac:dyDescent="0.2">
      <c r="A28" s="31" t="s">
        <v>41</v>
      </c>
      <c r="B28" s="26">
        <v>27000</v>
      </c>
      <c r="C28" s="27">
        <f>B28</f>
        <v>27000</v>
      </c>
      <c r="D28" s="28">
        <f>B28</f>
        <v>27000</v>
      </c>
      <c r="E28" s="28">
        <f>B28</f>
        <v>27000</v>
      </c>
      <c r="F28" s="29">
        <f>B28</f>
        <v>27000</v>
      </c>
      <c r="G28" s="29">
        <f>B28</f>
        <v>27000</v>
      </c>
      <c r="H28" s="29">
        <f>B28</f>
        <v>27000</v>
      </c>
      <c r="I28" s="29">
        <f t="shared" ref="I28:O28" si="1">$B$28</f>
        <v>27000</v>
      </c>
      <c r="J28" s="29">
        <f t="shared" si="1"/>
        <v>27000</v>
      </c>
      <c r="K28" s="29">
        <f t="shared" si="1"/>
        <v>27000</v>
      </c>
      <c r="L28" s="29">
        <f t="shared" si="1"/>
        <v>27000</v>
      </c>
      <c r="M28" s="29">
        <f t="shared" si="1"/>
        <v>27000</v>
      </c>
      <c r="N28" s="29">
        <f t="shared" si="1"/>
        <v>27000</v>
      </c>
      <c r="O28" s="29">
        <f t="shared" si="1"/>
        <v>27000</v>
      </c>
      <c r="P28" s="30"/>
    </row>
    <row r="29" spans="1:16" ht="15" customHeight="1" x14ac:dyDescent="0.2">
      <c r="A29" s="31" t="s">
        <v>42</v>
      </c>
      <c r="B29" s="26">
        <v>27000</v>
      </c>
      <c r="C29" s="27"/>
      <c r="D29" s="28">
        <f>B29</f>
        <v>27000</v>
      </c>
      <c r="E29" s="28">
        <f>B29</f>
        <v>27000</v>
      </c>
      <c r="F29" s="29">
        <v>27000</v>
      </c>
      <c r="G29" s="29">
        <f>B29</f>
        <v>27000</v>
      </c>
      <c r="H29" s="29">
        <v>27000</v>
      </c>
      <c r="I29" s="29">
        <f>B29</f>
        <v>27000</v>
      </c>
      <c r="J29" s="29">
        <f>B29</f>
        <v>27000</v>
      </c>
      <c r="K29" s="29">
        <v>27000</v>
      </c>
      <c r="L29" s="29">
        <f>B29</f>
        <v>27000</v>
      </c>
      <c r="M29" s="29">
        <f>B29</f>
        <v>27000</v>
      </c>
      <c r="N29" s="29">
        <f>B29</f>
        <v>27000</v>
      </c>
      <c r="O29" s="29">
        <f>B29</f>
        <v>27000</v>
      </c>
      <c r="P29" s="30"/>
    </row>
    <row r="30" spans="1:16" ht="15" customHeight="1" x14ac:dyDescent="0.2">
      <c r="A30" s="31" t="s">
        <v>43</v>
      </c>
      <c r="B30" s="26">
        <v>27000</v>
      </c>
      <c r="C30" s="27"/>
      <c r="D30" s="28"/>
      <c r="E30" s="28"/>
      <c r="F30" s="29"/>
      <c r="G30" s="29"/>
      <c r="H30" s="29"/>
      <c r="I30" s="29">
        <f>B30</f>
        <v>27000</v>
      </c>
      <c r="J30" s="29">
        <v>27000</v>
      </c>
      <c r="K30" s="29">
        <v>27000</v>
      </c>
      <c r="L30" s="29">
        <v>27000</v>
      </c>
      <c r="M30" s="29">
        <v>27000</v>
      </c>
      <c r="N30" s="29">
        <v>27000</v>
      </c>
      <c r="O30" s="29">
        <v>27000</v>
      </c>
      <c r="P30" s="30"/>
    </row>
    <row r="31" spans="1:16" ht="15" customHeight="1" x14ac:dyDescent="0.2">
      <c r="A31" s="43" t="s">
        <v>44</v>
      </c>
      <c r="B31" s="44">
        <v>25000</v>
      </c>
      <c r="C31" s="45">
        <f>B31</f>
        <v>25000</v>
      </c>
      <c r="D31" s="28">
        <f>B31</f>
        <v>25000</v>
      </c>
      <c r="E31" s="28">
        <f>B31</f>
        <v>25000</v>
      </c>
      <c r="F31" s="29">
        <f>B31</f>
        <v>25000</v>
      </c>
      <c r="G31" s="29">
        <f>B31</f>
        <v>25000</v>
      </c>
      <c r="H31" s="29">
        <f>B31</f>
        <v>25000</v>
      </c>
      <c r="I31" s="29">
        <f>B31</f>
        <v>25000</v>
      </c>
      <c r="J31" s="29">
        <f>B31</f>
        <v>25000</v>
      </c>
      <c r="K31" s="29">
        <f>B31</f>
        <v>25000</v>
      </c>
      <c r="L31" s="29">
        <f>B31</f>
        <v>25000</v>
      </c>
      <c r="M31" s="29">
        <f>B31</f>
        <v>25000</v>
      </c>
      <c r="N31" s="29">
        <f>B31</f>
        <v>25000</v>
      </c>
      <c r="O31" s="29">
        <f>B31</f>
        <v>25000</v>
      </c>
      <c r="P31" s="30"/>
    </row>
    <row r="32" spans="1:16" ht="15" customHeight="1" x14ac:dyDescent="0.2">
      <c r="A32" s="31" t="s">
        <v>45</v>
      </c>
      <c r="B32" s="26">
        <v>25000</v>
      </c>
      <c r="C32" s="27"/>
      <c r="D32" s="28"/>
      <c r="E32" s="28"/>
      <c r="F32" s="29">
        <f>B32</f>
        <v>25000</v>
      </c>
      <c r="G32" s="29">
        <f>B32</f>
        <v>25000</v>
      </c>
      <c r="H32" s="29">
        <f>B32</f>
        <v>25000</v>
      </c>
      <c r="I32" s="29">
        <f>B32</f>
        <v>25000</v>
      </c>
      <c r="J32" s="29">
        <f>B32</f>
        <v>25000</v>
      </c>
      <c r="K32" s="29">
        <f>B32</f>
        <v>25000</v>
      </c>
      <c r="L32" s="29">
        <f>B32</f>
        <v>25000</v>
      </c>
      <c r="M32" s="29">
        <f>B32</f>
        <v>25000</v>
      </c>
      <c r="N32" s="29">
        <f>B32</f>
        <v>25000</v>
      </c>
      <c r="O32" s="29">
        <f>B32</f>
        <v>25000</v>
      </c>
      <c r="P32" s="30"/>
    </row>
    <row r="33" spans="1:16" ht="15" customHeight="1" x14ac:dyDescent="0.2">
      <c r="A33" s="31" t="s">
        <v>46</v>
      </c>
      <c r="B33" s="26">
        <v>25000</v>
      </c>
      <c r="C33" s="27"/>
      <c r="D33" s="28"/>
      <c r="E33" s="28"/>
      <c r="F33" s="29"/>
      <c r="G33" s="29">
        <f>B33</f>
        <v>25000</v>
      </c>
      <c r="H33" s="29">
        <f>B33</f>
        <v>25000</v>
      </c>
      <c r="I33" s="29">
        <f>B33</f>
        <v>25000</v>
      </c>
      <c r="J33" s="29">
        <f>B33</f>
        <v>25000</v>
      </c>
      <c r="K33" s="29">
        <f>B33</f>
        <v>25000</v>
      </c>
      <c r="L33" s="29">
        <f>B33</f>
        <v>25000</v>
      </c>
      <c r="M33" s="29">
        <f>B33</f>
        <v>25000</v>
      </c>
      <c r="N33" s="29">
        <f>B33</f>
        <v>25000</v>
      </c>
      <c r="O33" s="29">
        <f>B33</f>
        <v>25000</v>
      </c>
      <c r="P33" s="30"/>
    </row>
    <row r="34" spans="1:16" ht="15" customHeight="1" x14ac:dyDescent="0.2">
      <c r="A34" s="31" t="s">
        <v>47</v>
      </c>
      <c r="B34" s="26">
        <v>25000</v>
      </c>
      <c r="C34" s="27"/>
      <c r="D34" s="28"/>
      <c r="E34" s="28"/>
      <c r="F34" s="29"/>
      <c r="G34" s="29"/>
      <c r="H34" s="29"/>
      <c r="I34" s="29"/>
      <c r="J34" s="29"/>
      <c r="K34" s="29">
        <f>B34</f>
        <v>25000</v>
      </c>
      <c r="L34" s="29">
        <f>B34</f>
        <v>25000</v>
      </c>
      <c r="M34" s="29">
        <f>B34</f>
        <v>25000</v>
      </c>
      <c r="N34" s="29">
        <f>B34</f>
        <v>25000</v>
      </c>
      <c r="O34" s="29">
        <f>B34</f>
        <v>25000</v>
      </c>
      <c r="P34" s="30"/>
    </row>
    <row r="35" spans="1:16" ht="15" customHeight="1" x14ac:dyDescent="0.2">
      <c r="A35" s="31" t="s">
        <v>48</v>
      </c>
      <c r="B35" s="26">
        <v>25000</v>
      </c>
      <c r="C35" s="27">
        <v>25000</v>
      </c>
      <c r="D35" s="28">
        <v>25000</v>
      </c>
      <c r="E35" s="28">
        <f t="shared" ref="E35:O35" si="2">$B35</f>
        <v>25000</v>
      </c>
      <c r="F35" s="29">
        <f t="shared" si="2"/>
        <v>25000</v>
      </c>
      <c r="G35" s="29">
        <f t="shared" si="2"/>
        <v>25000</v>
      </c>
      <c r="H35" s="29">
        <f t="shared" si="2"/>
        <v>25000</v>
      </c>
      <c r="I35" s="29">
        <f t="shared" si="2"/>
        <v>25000</v>
      </c>
      <c r="J35" s="29">
        <f t="shared" si="2"/>
        <v>25000</v>
      </c>
      <c r="K35" s="29">
        <f t="shared" si="2"/>
        <v>25000</v>
      </c>
      <c r="L35" s="29">
        <f t="shared" si="2"/>
        <v>25000</v>
      </c>
      <c r="M35" s="29">
        <f t="shared" si="2"/>
        <v>25000</v>
      </c>
      <c r="N35" s="29">
        <f t="shared" si="2"/>
        <v>25000</v>
      </c>
      <c r="O35" s="29">
        <f t="shared" si="2"/>
        <v>25000</v>
      </c>
      <c r="P35" s="30"/>
    </row>
    <row r="36" spans="1:16" ht="15" customHeight="1" x14ac:dyDescent="0.2">
      <c r="A36" s="31" t="s">
        <v>49</v>
      </c>
      <c r="B36" s="26">
        <v>25000</v>
      </c>
      <c r="C36" s="27"/>
      <c r="D36" s="28"/>
      <c r="E36" s="28">
        <f t="shared" ref="E36:O36" si="3">$B36</f>
        <v>25000</v>
      </c>
      <c r="F36" s="29">
        <f t="shared" si="3"/>
        <v>25000</v>
      </c>
      <c r="G36" s="29">
        <f t="shared" si="3"/>
        <v>25000</v>
      </c>
      <c r="H36" s="29">
        <f t="shared" si="3"/>
        <v>25000</v>
      </c>
      <c r="I36" s="29">
        <f t="shared" si="3"/>
        <v>25000</v>
      </c>
      <c r="J36" s="29">
        <f t="shared" si="3"/>
        <v>25000</v>
      </c>
      <c r="K36" s="29">
        <f t="shared" si="3"/>
        <v>25000</v>
      </c>
      <c r="L36" s="29">
        <f t="shared" si="3"/>
        <v>25000</v>
      </c>
      <c r="M36" s="29">
        <f t="shared" si="3"/>
        <v>25000</v>
      </c>
      <c r="N36" s="29">
        <f t="shared" si="3"/>
        <v>25000</v>
      </c>
      <c r="O36" s="29">
        <f t="shared" si="3"/>
        <v>25000</v>
      </c>
      <c r="P36" s="46"/>
    </row>
    <row r="37" spans="1:16" ht="15" customHeight="1" x14ac:dyDescent="0.2">
      <c r="A37" s="31" t="s">
        <v>50</v>
      </c>
      <c r="B37" s="26">
        <v>25000</v>
      </c>
      <c r="C37" s="27"/>
      <c r="D37" s="28"/>
      <c r="E37" s="28"/>
      <c r="F37" s="29">
        <f t="shared" ref="F37:O37" si="4">$B37</f>
        <v>25000</v>
      </c>
      <c r="G37" s="29">
        <f t="shared" si="4"/>
        <v>25000</v>
      </c>
      <c r="H37" s="29">
        <f t="shared" si="4"/>
        <v>25000</v>
      </c>
      <c r="I37" s="29">
        <f t="shared" si="4"/>
        <v>25000</v>
      </c>
      <c r="J37" s="29">
        <f t="shared" si="4"/>
        <v>25000</v>
      </c>
      <c r="K37" s="29">
        <f t="shared" si="4"/>
        <v>25000</v>
      </c>
      <c r="L37" s="29">
        <f t="shared" si="4"/>
        <v>25000</v>
      </c>
      <c r="M37" s="29">
        <f t="shared" si="4"/>
        <v>25000</v>
      </c>
      <c r="N37" s="29">
        <f t="shared" si="4"/>
        <v>25000</v>
      </c>
      <c r="O37" s="29">
        <f t="shared" si="4"/>
        <v>25000</v>
      </c>
      <c r="P37" s="30"/>
    </row>
    <row r="38" spans="1:16" ht="15" customHeight="1" x14ac:dyDescent="0.2">
      <c r="A38" s="31" t="s">
        <v>51</v>
      </c>
      <c r="B38" s="26">
        <v>25000</v>
      </c>
      <c r="C38" s="27"/>
      <c r="D38" s="28"/>
      <c r="E38" s="28"/>
      <c r="F38" s="29"/>
      <c r="G38" s="29"/>
      <c r="H38" s="29"/>
      <c r="I38" s="29"/>
      <c r="J38" s="29"/>
      <c r="K38" s="29"/>
      <c r="L38" s="29">
        <f>$B38</f>
        <v>25000</v>
      </c>
      <c r="M38" s="29">
        <f>$B38</f>
        <v>25000</v>
      </c>
      <c r="N38" s="29">
        <f>$B38</f>
        <v>25000</v>
      </c>
      <c r="O38" s="29">
        <f>$B38</f>
        <v>25000</v>
      </c>
      <c r="P38" s="30"/>
    </row>
    <row r="39" spans="1:16" ht="15" customHeight="1" x14ac:dyDescent="0.2">
      <c r="A39" s="31" t="s">
        <v>52</v>
      </c>
      <c r="B39" s="26">
        <v>25000</v>
      </c>
      <c r="C39" s="27"/>
      <c r="D39" s="28"/>
      <c r="E39" s="28"/>
      <c r="F39" s="29"/>
      <c r="G39" s="29"/>
      <c r="H39" s="29"/>
      <c r="I39" s="29"/>
      <c r="J39" s="29"/>
      <c r="K39" s="29"/>
      <c r="L39" s="29"/>
      <c r="M39" s="29">
        <f>$B39</f>
        <v>25000</v>
      </c>
      <c r="N39" s="29">
        <f>$B39</f>
        <v>25000</v>
      </c>
      <c r="O39" s="29">
        <f>$B39</f>
        <v>25000</v>
      </c>
      <c r="P39" s="30"/>
    </row>
    <row r="40" spans="1:16" ht="15" customHeight="1" x14ac:dyDescent="0.2">
      <c r="A40" s="31" t="s">
        <v>53</v>
      </c>
      <c r="B40" s="26">
        <v>30000</v>
      </c>
      <c r="C40" s="27">
        <f>B40</f>
        <v>30000</v>
      </c>
      <c r="D40" s="28">
        <f>B40</f>
        <v>30000</v>
      </c>
      <c r="E40" s="28">
        <f>B40</f>
        <v>30000</v>
      </c>
      <c r="F40" s="29">
        <f>B40</f>
        <v>30000</v>
      </c>
      <c r="G40" s="29">
        <f>B40</f>
        <v>30000</v>
      </c>
      <c r="H40" s="29">
        <f>B40</f>
        <v>30000</v>
      </c>
      <c r="I40" s="29">
        <f>B40</f>
        <v>30000</v>
      </c>
      <c r="J40" s="29">
        <f>B40</f>
        <v>30000</v>
      </c>
      <c r="K40" s="29">
        <f>B40</f>
        <v>30000</v>
      </c>
      <c r="L40" s="29">
        <f>B40</f>
        <v>30000</v>
      </c>
      <c r="M40" s="29">
        <f>B40</f>
        <v>30000</v>
      </c>
      <c r="N40" s="29">
        <f>B40</f>
        <v>30000</v>
      </c>
      <c r="O40" s="29">
        <f>B40</f>
        <v>30000</v>
      </c>
      <c r="P40" s="30"/>
    </row>
    <row r="41" spans="1:16" ht="15" customHeight="1" x14ac:dyDescent="0.2">
      <c r="A41" s="31" t="s">
        <v>54</v>
      </c>
      <c r="B41" s="26">
        <v>30000</v>
      </c>
      <c r="C41" s="27"/>
      <c r="D41" s="28"/>
      <c r="E41" s="28"/>
      <c r="F41" s="29"/>
      <c r="G41" s="29"/>
      <c r="H41" s="29">
        <f>B41</f>
        <v>30000</v>
      </c>
      <c r="I41" s="29">
        <f>B41</f>
        <v>30000</v>
      </c>
      <c r="J41" s="29">
        <f>B41</f>
        <v>30000</v>
      </c>
      <c r="K41" s="29">
        <f>B41</f>
        <v>30000</v>
      </c>
      <c r="L41" s="29">
        <f>B41</f>
        <v>30000</v>
      </c>
      <c r="M41" s="29">
        <f>B41</f>
        <v>30000</v>
      </c>
      <c r="N41" s="29">
        <f>B41</f>
        <v>30000</v>
      </c>
      <c r="O41" s="29">
        <f>B41</f>
        <v>30000</v>
      </c>
      <c r="P41" s="47"/>
    </row>
    <row r="42" spans="1:16" ht="15" customHeight="1" x14ac:dyDescent="0.2">
      <c r="A42" s="31" t="s">
        <v>55</v>
      </c>
      <c r="B42" s="26">
        <v>30000</v>
      </c>
      <c r="C42" s="27"/>
      <c r="D42" s="28"/>
      <c r="E42" s="28"/>
      <c r="F42" s="29">
        <f t="shared" ref="F42:O42" si="5">$B42</f>
        <v>30000</v>
      </c>
      <c r="G42" s="29">
        <f t="shared" si="5"/>
        <v>30000</v>
      </c>
      <c r="H42" s="29">
        <f t="shared" si="5"/>
        <v>30000</v>
      </c>
      <c r="I42" s="29">
        <f t="shared" si="5"/>
        <v>30000</v>
      </c>
      <c r="J42" s="29">
        <f t="shared" si="5"/>
        <v>30000</v>
      </c>
      <c r="K42" s="29">
        <f t="shared" si="5"/>
        <v>30000</v>
      </c>
      <c r="L42" s="29">
        <f t="shared" si="5"/>
        <v>30000</v>
      </c>
      <c r="M42" s="29">
        <f t="shared" si="5"/>
        <v>30000</v>
      </c>
      <c r="N42" s="29">
        <f t="shared" si="5"/>
        <v>30000</v>
      </c>
      <c r="O42" s="29">
        <f t="shared" si="5"/>
        <v>30000</v>
      </c>
      <c r="P42" s="47"/>
    </row>
    <row r="43" spans="1:16" ht="15" customHeight="1" x14ac:dyDescent="0.2">
      <c r="A43" s="31" t="s">
        <v>56</v>
      </c>
      <c r="B43" s="48" t="s">
        <v>57</v>
      </c>
      <c r="C43" s="27"/>
      <c r="D43" s="28">
        <f>D80*B43</f>
        <v>24210</v>
      </c>
      <c r="E43" s="28">
        <f>E80*B43</f>
        <v>41340</v>
      </c>
      <c r="F43" s="29">
        <f>F80*B43</f>
        <v>60525</v>
      </c>
      <c r="G43" s="29">
        <f>G80*B43</f>
        <v>72630</v>
      </c>
      <c r="H43" s="29">
        <f>H80*B43</f>
        <v>100380</v>
      </c>
      <c r="I43" s="29">
        <f>I80*B43</f>
        <v>103920</v>
      </c>
      <c r="J43" s="29">
        <f>J80*B43</f>
        <v>108945</v>
      </c>
      <c r="K43" s="29">
        <f>K80*B43</f>
        <v>123105</v>
      </c>
      <c r="L43" s="29">
        <f>L80*B43</f>
        <v>128130</v>
      </c>
      <c r="M43" s="29">
        <f>M80*B43</f>
        <v>131670</v>
      </c>
      <c r="N43" s="29">
        <f>N80*B43</f>
        <v>131670</v>
      </c>
      <c r="O43" s="29">
        <f>O80*B43</f>
        <v>138750</v>
      </c>
      <c r="P43" s="30"/>
    </row>
    <row r="44" spans="1:16" ht="12" customHeight="1" x14ac:dyDescent="0.2">
      <c r="A44" s="33"/>
      <c r="B44" s="49"/>
      <c r="C44" s="27"/>
      <c r="D44" s="50"/>
      <c r="E44" s="50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</row>
    <row r="45" spans="1:16" ht="12" customHeight="1" x14ac:dyDescent="0.2">
      <c r="A45" s="31" t="s">
        <v>58</v>
      </c>
      <c r="B45" s="49"/>
      <c r="C45" s="27"/>
      <c r="D45" s="28">
        <f t="shared" ref="D45:O45" si="6">(D27+D28+D29+D30+D31+D32+D33+D34+D35+D37+D40+D41+D42)*0.25</f>
        <v>33500</v>
      </c>
      <c r="E45" s="28">
        <f t="shared" si="6"/>
        <v>33500</v>
      </c>
      <c r="F45" s="29">
        <f t="shared" si="6"/>
        <v>66000</v>
      </c>
      <c r="G45" s="29">
        <f t="shared" si="6"/>
        <v>72250</v>
      </c>
      <c r="H45" s="29">
        <f t="shared" si="6"/>
        <v>79750</v>
      </c>
      <c r="I45" s="29">
        <f t="shared" si="6"/>
        <v>86500</v>
      </c>
      <c r="J45" s="29">
        <f t="shared" si="6"/>
        <v>86500</v>
      </c>
      <c r="K45" s="29">
        <f t="shared" si="6"/>
        <v>92750</v>
      </c>
      <c r="L45" s="29">
        <f t="shared" si="6"/>
        <v>92750</v>
      </c>
      <c r="M45" s="29">
        <f t="shared" si="6"/>
        <v>92750</v>
      </c>
      <c r="N45" s="29">
        <f t="shared" si="6"/>
        <v>92750</v>
      </c>
      <c r="O45" s="29">
        <f t="shared" si="6"/>
        <v>92750</v>
      </c>
      <c r="P45" s="52"/>
    </row>
    <row r="46" spans="1:16" ht="17.100000000000001" customHeight="1" x14ac:dyDescent="0.2">
      <c r="A46" s="31" t="s">
        <v>59</v>
      </c>
      <c r="B46" s="26">
        <v>2000</v>
      </c>
      <c r="C46" s="27">
        <f t="shared" ref="C46:O46" si="7">B46</f>
        <v>2000</v>
      </c>
      <c r="D46" s="28">
        <f t="shared" si="7"/>
        <v>2000</v>
      </c>
      <c r="E46" s="28">
        <f t="shared" si="7"/>
        <v>2000</v>
      </c>
      <c r="F46" s="29">
        <f t="shared" si="7"/>
        <v>2000</v>
      </c>
      <c r="G46" s="29">
        <f t="shared" si="7"/>
        <v>2000</v>
      </c>
      <c r="H46" s="29">
        <f t="shared" si="7"/>
        <v>2000</v>
      </c>
      <c r="I46" s="29">
        <f t="shared" si="7"/>
        <v>2000</v>
      </c>
      <c r="J46" s="29">
        <f t="shared" si="7"/>
        <v>2000</v>
      </c>
      <c r="K46" s="29">
        <f t="shared" si="7"/>
        <v>2000</v>
      </c>
      <c r="L46" s="29">
        <f t="shared" si="7"/>
        <v>2000</v>
      </c>
      <c r="M46" s="29">
        <f t="shared" si="7"/>
        <v>2000</v>
      </c>
      <c r="N46" s="29">
        <f t="shared" si="7"/>
        <v>2000</v>
      </c>
      <c r="O46" s="29">
        <f t="shared" si="7"/>
        <v>2000</v>
      </c>
      <c r="P46" s="30"/>
    </row>
    <row r="47" spans="1:16" ht="13.7" customHeight="1" x14ac:dyDescent="0.2">
      <c r="A47" s="33"/>
      <c r="B47" s="35"/>
      <c r="C47" s="27"/>
      <c r="D47" s="28"/>
      <c r="E47" s="28"/>
      <c r="F47" s="29"/>
      <c r="G47" s="29"/>
      <c r="H47" s="29"/>
      <c r="I47" s="29"/>
      <c r="J47" s="29"/>
      <c r="K47" s="29"/>
      <c r="L47" s="29"/>
      <c r="M47" s="53"/>
      <c r="N47" s="53"/>
      <c r="O47" s="53"/>
      <c r="P47" s="30"/>
    </row>
    <row r="48" spans="1:16" ht="22.7" customHeight="1" x14ac:dyDescent="0.2">
      <c r="A48" s="9" t="s">
        <v>60</v>
      </c>
      <c r="B48" s="39" t="s">
        <v>39</v>
      </c>
      <c r="C48" s="54"/>
      <c r="D48" s="55"/>
      <c r="E48" s="55"/>
      <c r="F48" s="56"/>
      <c r="G48" s="56"/>
      <c r="H48" s="56"/>
      <c r="I48" s="56"/>
      <c r="J48" s="56"/>
      <c r="K48" s="56"/>
      <c r="L48" s="56"/>
      <c r="M48" s="53"/>
      <c r="N48" s="53"/>
      <c r="O48" s="53"/>
      <c r="P48" s="30"/>
    </row>
    <row r="49" spans="1:16" ht="12" customHeight="1" x14ac:dyDescent="0.2">
      <c r="A49" s="31" t="s">
        <v>61</v>
      </c>
      <c r="B49" s="26">
        <v>80000</v>
      </c>
      <c r="C49" s="27">
        <f>B49</f>
        <v>80000</v>
      </c>
      <c r="D49" s="28">
        <f>B49</f>
        <v>80000</v>
      </c>
      <c r="E49" s="28">
        <f t="shared" ref="E49:O49" si="8">$B$49</f>
        <v>80000</v>
      </c>
      <c r="F49" s="29">
        <f t="shared" si="8"/>
        <v>80000</v>
      </c>
      <c r="G49" s="29">
        <f t="shared" si="8"/>
        <v>80000</v>
      </c>
      <c r="H49" s="29">
        <f t="shared" si="8"/>
        <v>80000</v>
      </c>
      <c r="I49" s="29">
        <f t="shared" si="8"/>
        <v>80000</v>
      </c>
      <c r="J49" s="29">
        <f t="shared" si="8"/>
        <v>80000</v>
      </c>
      <c r="K49" s="29">
        <f t="shared" si="8"/>
        <v>80000</v>
      </c>
      <c r="L49" s="29">
        <f t="shared" si="8"/>
        <v>80000</v>
      </c>
      <c r="M49" s="29">
        <f t="shared" si="8"/>
        <v>80000</v>
      </c>
      <c r="N49" s="29">
        <f t="shared" si="8"/>
        <v>80000</v>
      </c>
      <c r="O49" s="29">
        <f t="shared" si="8"/>
        <v>80000</v>
      </c>
      <c r="P49" s="47"/>
    </row>
    <row r="50" spans="1:16" ht="12" customHeight="1" x14ac:dyDescent="0.2">
      <c r="A50" s="31" t="s">
        <v>62</v>
      </c>
      <c r="B50" s="26">
        <v>6000</v>
      </c>
      <c r="C50" s="27">
        <f>B50</f>
        <v>6000</v>
      </c>
      <c r="D50" s="28">
        <f>B50</f>
        <v>6000</v>
      </c>
      <c r="E50" s="28">
        <f>$B$50</f>
        <v>6000</v>
      </c>
      <c r="F50" s="29">
        <v>8000</v>
      </c>
      <c r="G50" s="29">
        <v>8000</v>
      </c>
      <c r="H50" s="29">
        <v>8000</v>
      </c>
      <c r="I50" s="29">
        <v>8000</v>
      </c>
      <c r="J50" s="29">
        <v>8000</v>
      </c>
      <c r="K50" s="29">
        <v>8000</v>
      </c>
      <c r="L50" s="29">
        <v>8000</v>
      </c>
      <c r="M50" s="29">
        <v>8000</v>
      </c>
      <c r="N50" s="29">
        <v>8000</v>
      </c>
      <c r="O50" s="29">
        <v>8000</v>
      </c>
      <c r="P50" s="47"/>
    </row>
    <row r="51" spans="1:16" ht="12" customHeight="1" x14ac:dyDescent="0.2">
      <c r="A51" s="31" t="s">
        <v>63</v>
      </c>
      <c r="B51" s="26">
        <v>10000</v>
      </c>
      <c r="C51" s="27">
        <f>$B51*0.5</f>
        <v>5000</v>
      </c>
      <c r="D51" s="28">
        <f>$B51*0.75</f>
        <v>7500</v>
      </c>
      <c r="E51" s="28">
        <v>8000</v>
      </c>
      <c r="F51" s="29">
        <f t="shared" ref="F51:O51" si="9">$B51</f>
        <v>10000</v>
      </c>
      <c r="G51" s="29">
        <f t="shared" si="9"/>
        <v>10000</v>
      </c>
      <c r="H51" s="29">
        <f t="shared" si="9"/>
        <v>10000</v>
      </c>
      <c r="I51" s="29">
        <f t="shared" si="9"/>
        <v>10000</v>
      </c>
      <c r="J51" s="29">
        <f t="shared" si="9"/>
        <v>10000</v>
      </c>
      <c r="K51" s="29">
        <f t="shared" si="9"/>
        <v>10000</v>
      </c>
      <c r="L51" s="29">
        <f t="shared" si="9"/>
        <v>10000</v>
      </c>
      <c r="M51" s="29">
        <f t="shared" si="9"/>
        <v>10000</v>
      </c>
      <c r="N51" s="29">
        <f t="shared" si="9"/>
        <v>10000</v>
      </c>
      <c r="O51" s="29">
        <f t="shared" si="9"/>
        <v>10000</v>
      </c>
      <c r="P51" s="30"/>
    </row>
    <row r="52" spans="1:16" ht="12" customHeight="1" x14ac:dyDescent="0.2">
      <c r="A52" s="33"/>
      <c r="B52" s="35"/>
      <c r="C52" s="27"/>
      <c r="D52" s="28"/>
      <c r="E52" s="28"/>
      <c r="F52" s="29"/>
      <c r="G52" s="29"/>
      <c r="H52" s="29"/>
      <c r="I52" s="29"/>
      <c r="J52" s="29"/>
      <c r="K52" s="29"/>
      <c r="L52" s="29"/>
      <c r="M52" s="51"/>
      <c r="N52" s="51"/>
      <c r="O52" s="51"/>
      <c r="P52" s="30"/>
    </row>
    <row r="53" spans="1:16" ht="21.95" customHeight="1" x14ac:dyDescent="0.2">
      <c r="A53" s="57" t="s">
        <v>64</v>
      </c>
      <c r="B53" s="39" t="s">
        <v>65</v>
      </c>
      <c r="C53" s="27"/>
      <c r="D53" s="28"/>
      <c r="E53" s="28"/>
      <c r="F53" s="29"/>
      <c r="G53" s="29"/>
      <c r="H53" s="29"/>
      <c r="I53" s="29"/>
      <c r="J53" s="29"/>
      <c r="K53" s="29"/>
      <c r="L53" s="29"/>
      <c r="M53" s="51"/>
      <c r="N53" s="51"/>
      <c r="O53" s="51"/>
      <c r="P53" s="30"/>
    </row>
    <row r="54" spans="1:16" ht="12" customHeight="1" x14ac:dyDescent="0.2">
      <c r="A54" s="31" t="s">
        <v>66</v>
      </c>
      <c r="B54" s="26">
        <v>5.5</v>
      </c>
      <c r="C54" s="27">
        <f>C72*B54</f>
        <v>137500</v>
      </c>
      <c r="D54" s="28">
        <f t="shared" ref="D54:O54" si="10">D72*$B54</f>
        <v>220000</v>
      </c>
      <c r="E54" s="28">
        <f t="shared" si="10"/>
        <v>330000</v>
      </c>
      <c r="F54" s="29">
        <f t="shared" si="10"/>
        <v>550000</v>
      </c>
      <c r="G54" s="29">
        <f t="shared" si="10"/>
        <v>660000</v>
      </c>
      <c r="H54" s="29">
        <f t="shared" si="10"/>
        <v>935000</v>
      </c>
      <c r="I54" s="29">
        <f t="shared" si="10"/>
        <v>990000</v>
      </c>
      <c r="J54" s="29">
        <f t="shared" si="10"/>
        <v>990000</v>
      </c>
      <c r="K54" s="29">
        <f t="shared" si="10"/>
        <v>1210000</v>
      </c>
      <c r="L54" s="29">
        <f t="shared" si="10"/>
        <v>1210000</v>
      </c>
      <c r="M54" s="29">
        <f t="shared" si="10"/>
        <v>1265000</v>
      </c>
      <c r="N54" s="29">
        <f t="shared" si="10"/>
        <v>1265000</v>
      </c>
      <c r="O54" s="29">
        <f t="shared" si="10"/>
        <v>1375000</v>
      </c>
      <c r="P54" s="30"/>
    </row>
    <row r="55" spans="1:16" ht="12" customHeight="1" x14ac:dyDescent="0.2">
      <c r="A55" s="31" t="s">
        <v>67</v>
      </c>
      <c r="B55" s="26">
        <v>16</v>
      </c>
      <c r="C55" s="27">
        <f>C73*B55</f>
        <v>160000</v>
      </c>
      <c r="D55" s="28">
        <f t="shared" ref="D55:O55" si="11">D73*$B55</f>
        <v>160000</v>
      </c>
      <c r="E55" s="28">
        <f t="shared" si="11"/>
        <v>320000</v>
      </c>
      <c r="F55" s="29">
        <f t="shared" si="11"/>
        <v>400000</v>
      </c>
      <c r="G55" s="29">
        <f t="shared" si="11"/>
        <v>480000</v>
      </c>
      <c r="H55" s="29">
        <f t="shared" si="11"/>
        <v>640000</v>
      </c>
      <c r="I55" s="29">
        <f t="shared" si="11"/>
        <v>640000</v>
      </c>
      <c r="J55" s="29">
        <f t="shared" si="11"/>
        <v>720000</v>
      </c>
      <c r="K55" s="29">
        <f t="shared" si="11"/>
        <v>720000</v>
      </c>
      <c r="L55" s="29">
        <f t="shared" si="11"/>
        <v>800000</v>
      </c>
      <c r="M55" s="29">
        <f t="shared" si="11"/>
        <v>800000</v>
      </c>
      <c r="N55" s="29">
        <f t="shared" si="11"/>
        <v>800000</v>
      </c>
      <c r="O55" s="29">
        <f t="shared" si="11"/>
        <v>800000</v>
      </c>
      <c r="P55" s="30"/>
    </row>
    <row r="56" spans="1:16" ht="12" customHeight="1" x14ac:dyDescent="0.2">
      <c r="A56" s="31" t="s">
        <v>68</v>
      </c>
      <c r="B56" s="26">
        <v>0.15</v>
      </c>
      <c r="C56" s="27">
        <f>(C72+C73)*B56</f>
        <v>5250</v>
      </c>
      <c r="D56" s="28">
        <f t="shared" ref="D56:O56" si="12">(D73+D72)*$B56</f>
        <v>7500</v>
      </c>
      <c r="E56" s="28">
        <f t="shared" si="12"/>
        <v>12000</v>
      </c>
      <c r="F56" s="29">
        <f t="shared" si="12"/>
        <v>18750</v>
      </c>
      <c r="G56" s="29">
        <f t="shared" si="12"/>
        <v>22500</v>
      </c>
      <c r="H56" s="29">
        <f t="shared" si="12"/>
        <v>31500</v>
      </c>
      <c r="I56" s="29">
        <f t="shared" si="12"/>
        <v>33000</v>
      </c>
      <c r="J56" s="29">
        <f t="shared" si="12"/>
        <v>33750</v>
      </c>
      <c r="K56" s="29">
        <f t="shared" si="12"/>
        <v>39750</v>
      </c>
      <c r="L56" s="29">
        <f t="shared" si="12"/>
        <v>40500</v>
      </c>
      <c r="M56" s="29">
        <f t="shared" si="12"/>
        <v>42000</v>
      </c>
      <c r="N56" s="29">
        <f t="shared" si="12"/>
        <v>42000</v>
      </c>
      <c r="O56" s="29">
        <f t="shared" si="12"/>
        <v>45000</v>
      </c>
      <c r="P56" s="30"/>
    </row>
    <row r="57" spans="1:16" ht="24.6" customHeight="1" x14ac:dyDescent="0.2">
      <c r="A57" s="25" t="s">
        <v>69</v>
      </c>
      <c r="B57" s="26">
        <v>1.2</v>
      </c>
      <c r="C57" s="27">
        <f t="shared" ref="C57:O57" si="13">(C72+C73)*$B57</f>
        <v>42000</v>
      </c>
      <c r="D57" s="28">
        <f t="shared" si="13"/>
        <v>60000</v>
      </c>
      <c r="E57" s="28">
        <f t="shared" si="13"/>
        <v>96000</v>
      </c>
      <c r="F57" s="29">
        <f t="shared" si="13"/>
        <v>150000</v>
      </c>
      <c r="G57" s="29">
        <f t="shared" si="13"/>
        <v>180000</v>
      </c>
      <c r="H57" s="29">
        <f t="shared" si="13"/>
        <v>252000</v>
      </c>
      <c r="I57" s="29">
        <f t="shared" si="13"/>
        <v>264000</v>
      </c>
      <c r="J57" s="29">
        <f t="shared" si="13"/>
        <v>270000</v>
      </c>
      <c r="K57" s="29">
        <f t="shared" si="13"/>
        <v>318000</v>
      </c>
      <c r="L57" s="29">
        <f t="shared" si="13"/>
        <v>324000</v>
      </c>
      <c r="M57" s="29">
        <f t="shared" si="13"/>
        <v>336000</v>
      </c>
      <c r="N57" s="29">
        <f t="shared" si="13"/>
        <v>336000</v>
      </c>
      <c r="O57" s="29">
        <f t="shared" si="13"/>
        <v>360000</v>
      </c>
      <c r="P57" s="47"/>
    </row>
    <row r="58" spans="1:16" ht="12" customHeight="1" x14ac:dyDescent="0.2">
      <c r="A58" s="33"/>
      <c r="B58" s="35"/>
      <c r="C58" s="27"/>
      <c r="D58" s="28"/>
      <c r="E58" s="28"/>
      <c r="F58" s="29"/>
      <c r="G58" s="29"/>
      <c r="H58" s="29"/>
      <c r="I58" s="29"/>
      <c r="J58" s="29"/>
      <c r="K58" s="29"/>
      <c r="L58" s="29"/>
      <c r="M58" s="51"/>
      <c r="N58" s="51"/>
      <c r="O58" s="51"/>
      <c r="P58" s="47"/>
    </row>
    <row r="59" spans="1:16" ht="18.95" customHeight="1" x14ac:dyDescent="0.2">
      <c r="A59" s="9" t="s">
        <v>70</v>
      </c>
      <c r="B59" s="39" t="s">
        <v>39</v>
      </c>
      <c r="C59" s="54"/>
      <c r="D59" s="55"/>
      <c r="E59" s="55"/>
      <c r="F59" s="56"/>
      <c r="G59" s="56"/>
      <c r="H59" s="56"/>
      <c r="I59" s="56"/>
      <c r="J59" s="56"/>
      <c r="K59" s="56"/>
      <c r="L59" s="56"/>
      <c r="M59" s="51"/>
      <c r="N59" s="51"/>
      <c r="O59" s="51"/>
      <c r="P59" s="30"/>
    </row>
    <row r="60" spans="1:16" ht="17.100000000000001" customHeight="1" x14ac:dyDescent="0.2">
      <c r="A60" s="31" t="s">
        <v>71</v>
      </c>
      <c r="B60" s="26">
        <v>10000</v>
      </c>
      <c r="C60" s="27">
        <f t="shared" ref="C60:O60" si="14">$B60</f>
        <v>10000</v>
      </c>
      <c r="D60" s="28">
        <f t="shared" si="14"/>
        <v>10000</v>
      </c>
      <c r="E60" s="28">
        <f t="shared" si="14"/>
        <v>10000</v>
      </c>
      <c r="F60" s="29">
        <f t="shared" si="14"/>
        <v>10000</v>
      </c>
      <c r="G60" s="29">
        <f t="shared" si="14"/>
        <v>10000</v>
      </c>
      <c r="H60" s="29">
        <f t="shared" si="14"/>
        <v>10000</v>
      </c>
      <c r="I60" s="29">
        <f t="shared" si="14"/>
        <v>10000</v>
      </c>
      <c r="J60" s="29">
        <f t="shared" si="14"/>
        <v>10000</v>
      </c>
      <c r="K60" s="29">
        <f t="shared" si="14"/>
        <v>10000</v>
      </c>
      <c r="L60" s="29">
        <f t="shared" si="14"/>
        <v>10000</v>
      </c>
      <c r="M60" s="29">
        <f t="shared" si="14"/>
        <v>10000</v>
      </c>
      <c r="N60" s="29">
        <f t="shared" si="14"/>
        <v>10000</v>
      </c>
      <c r="O60" s="29">
        <f t="shared" si="14"/>
        <v>10000</v>
      </c>
      <c r="P60" s="30"/>
    </row>
    <row r="61" spans="1:16" ht="17.100000000000001" customHeight="1" x14ac:dyDescent="0.2">
      <c r="A61" s="31" t="s">
        <v>72</v>
      </c>
      <c r="B61" s="26">
        <v>15000</v>
      </c>
      <c r="C61" s="27">
        <f>B61</f>
        <v>15000</v>
      </c>
      <c r="D61" s="28">
        <v>1500</v>
      </c>
      <c r="E61" s="28">
        <v>1500</v>
      </c>
      <c r="F61" s="29">
        <v>1500</v>
      </c>
      <c r="G61" s="29">
        <v>1500</v>
      </c>
      <c r="H61" s="29">
        <v>1500</v>
      </c>
      <c r="I61" s="29">
        <v>1500</v>
      </c>
      <c r="J61" s="29">
        <v>1500</v>
      </c>
      <c r="K61" s="29">
        <v>1500</v>
      </c>
      <c r="L61" s="29">
        <v>1500</v>
      </c>
      <c r="M61" s="29">
        <v>1500</v>
      </c>
      <c r="N61" s="29">
        <v>1500</v>
      </c>
      <c r="O61" s="29">
        <v>1500</v>
      </c>
      <c r="P61" s="30"/>
    </row>
    <row r="62" spans="1:16" ht="24.6" customHeight="1" x14ac:dyDescent="0.2">
      <c r="A62" s="25" t="s">
        <v>73</v>
      </c>
      <c r="B62" s="26">
        <v>15000</v>
      </c>
      <c r="C62" s="27">
        <f>B62</f>
        <v>15000</v>
      </c>
      <c r="D62" s="28"/>
      <c r="E62" s="28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</row>
    <row r="63" spans="1:16" ht="17.100000000000001" customHeight="1" x14ac:dyDescent="0.2">
      <c r="A63" s="31" t="s">
        <v>74</v>
      </c>
      <c r="B63" s="26">
        <v>2997</v>
      </c>
      <c r="C63" s="27">
        <f t="shared" ref="C63:O63" si="15">$B63</f>
        <v>2997</v>
      </c>
      <c r="D63" s="28">
        <f t="shared" si="15"/>
        <v>2997</v>
      </c>
      <c r="E63" s="28">
        <f t="shared" si="15"/>
        <v>2997</v>
      </c>
      <c r="F63" s="29">
        <f t="shared" si="15"/>
        <v>2997</v>
      </c>
      <c r="G63" s="29">
        <f t="shared" si="15"/>
        <v>2997</v>
      </c>
      <c r="H63" s="29">
        <f t="shared" si="15"/>
        <v>2997</v>
      </c>
      <c r="I63" s="29">
        <f t="shared" si="15"/>
        <v>2997</v>
      </c>
      <c r="J63" s="29">
        <f t="shared" si="15"/>
        <v>2997</v>
      </c>
      <c r="K63" s="29">
        <f t="shared" si="15"/>
        <v>2997</v>
      </c>
      <c r="L63" s="29">
        <f t="shared" si="15"/>
        <v>2997</v>
      </c>
      <c r="M63" s="29">
        <f t="shared" si="15"/>
        <v>2997</v>
      </c>
      <c r="N63" s="29">
        <f t="shared" si="15"/>
        <v>2997</v>
      </c>
      <c r="O63" s="29">
        <f t="shared" si="15"/>
        <v>2997</v>
      </c>
      <c r="P63" s="30"/>
    </row>
    <row r="64" spans="1:16" ht="17.100000000000001" customHeight="1" x14ac:dyDescent="0.2">
      <c r="A64" s="31" t="s">
        <v>75</v>
      </c>
      <c r="B64" s="26">
        <v>2500</v>
      </c>
      <c r="C64" s="27">
        <f>B64</f>
        <v>2500</v>
      </c>
      <c r="D64" s="28"/>
      <c r="E64" s="28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0"/>
    </row>
    <row r="65" spans="1:16" ht="14.1" customHeight="1" x14ac:dyDescent="0.2">
      <c r="A65" s="31" t="s">
        <v>76</v>
      </c>
      <c r="B65" s="26">
        <v>7000</v>
      </c>
      <c r="C65" s="27">
        <f t="shared" ref="C65:O66" si="16">$B65</f>
        <v>7000</v>
      </c>
      <c r="D65" s="28">
        <f t="shared" si="16"/>
        <v>7000</v>
      </c>
      <c r="E65" s="28">
        <f t="shared" si="16"/>
        <v>7000</v>
      </c>
      <c r="F65" s="29">
        <f t="shared" si="16"/>
        <v>7000</v>
      </c>
      <c r="G65" s="29">
        <f t="shared" si="16"/>
        <v>7000</v>
      </c>
      <c r="H65" s="29">
        <f t="shared" si="16"/>
        <v>7000</v>
      </c>
      <c r="I65" s="29">
        <f t="shared" si="16"/>
        <v>7000</v>
      </c>
      <c r="J65" s="29">
        <f t="shared" si="16"/>
        <v>7000</v>
      </c>
      <c r="K65" s="29">
        <f t="shared" si="16"/>
        <v>7000</v>
      </c>
      <c r="L65" s="29">
        <f t="shared" si="16"/>
        <v>7000</v>
      </c>
      <c r="M65" s="29">
        <f t="shared" si="16"/>
        <v>7000</v>
      </c>
      <c r="N65" s="29">
        <f t="shared" si="16"/>
        <v>7000</v>
      </c>
      <c r="O65" s="29">
        <f t="shared" si="16"/>
        <v>7000</v>
      </c>
      <c r="P65" s="30"/>
    </row>
    <row r="66" spans="1:16" ht="14.1" customHeight="1" x14ac:dyDescent="0.2">
      <c r="A66" s="31" t="s">
        <v>77</v>
      </c>
      <c r="B66" s="26">
        <v>2000</v>
      </c>
      <c r="C66" s="27">
        <f t="shared" si="16"/>
        <v>2000</v>
      </c>
      <c r="D66" s="28">
        <f t="shared" si="16"/>
        <v>2000</v>
      </c>
      <c r="E66" s="28">
        <f t="shared" si="16"/>
        <v>2000</v>
      </c>
      <c r="F66" s="29">
        <f t="shared" si="16"/>
        <v>2000</v>
      </c>
      <c r="G66" s="29">
        <f t="shared" si="16"/>
        <v>2000</v>
      </c>
      <c r="H66" s="29">
        <f t="shared" si="16"/>
        <v>2000</v>
      </c>
      <c r="I66" s="29">
        <f t="shared" si="16"/>
        <v>2000</v>
      </c>
      <c r="J66" s="29">
        <f t="shared" si="16"/>
        <v>2000</v>
      </c>
      <c r="K66" s="29">
        <f t="shared" si="16"/>
        <v>2000</v>
      </c>
      <c r="L66" s="29">
        <f t="shared" si="16"/>
        <v>2000</v>
      </c>
      <c r="M66" s="29">
        <f t="shared" si="16"/>
        <v>2000</v>
      </c>
      <c r="N66" s="29">
        <f t="shared" si="16"/>
        <v>2000</v>
      </c>
      <c r="O66" s="29">
        <f t="shared" si="16"/>
        <v>2000</v>
      </c>
      <c r="P66" s="30"/>
    </row>
    <row r="67" spans="1:16" ht="14.1" customHeight="1" x14ac:dyDescent="0.2">
      <c r="A67" s="31" t="s">
        <v>78</v>
      </c>
      <c r="B67" s="26"/>
      <c r="C67" s="27"/>
      <c r="D67" s="28">
        <v>25000</v>
      </c>
      <c r="E67" s="28">
        <v>25000</v>
      </c>
      <c r="F67" s="29">
        <v>35000</v>
      </c>
      <c r="G67" s="29">
        <v>35000</v>
      </c>
      <c r="H67" s="29">
        <v>40000</v>
      </c>
      <c r="I67" s="29">
        <v>40000</v>
      </c>
      <c r="J67" s="29">
        <v>50000</v>
      </c>
      <c r="K67" s="29">
        <v>50000</v>
      </c>
      <c r="L67" s="29">
        <v>50000</v>
      </c>
      <c r="M67" s="29">
        <v>50000</v>
      </c>
      <c r="N67" s="29">
        <v>50000</v>
      </c>
      <c r="O67" s="29">
        <v>70000</v>
      </c>
      <c r="P67" s="30"/>
    </row>
    <row r="68" spans="1:16" ht="13.7" customHeight="1" x14ac:dyDescent="0.2">
      <c r="A68" s="31" t="s">
        <v>79</v>
      </c>
      <c r="B68" s="26">
        <v>5000</v>
      </c>
      <c r="C68" s="27">
        <f>B68</f>
        <v>5000</v>
      </c>
      <c r="D68" s="28">
        <f>B68</f>
        <v>5000</v>
      </c>
      <c r="E68" s="28">
        <f>B68</f>
        <v>5000</v>
      </c>
      <c r="F68" s="29">
        <v>10000</v>
      </c>
      <c r="G68" s="29">
        <v>10000</v>
      </c>
      <c r="H68" s="29">
        <v>10000</v>
      </c>
      <c r="I68" s="29">
        <v>10000</v>
      </c>
      <c r="J68" s="29">
        <v>10000</v>
      </c>
      <c r="K68" s="29">
        <v>10000</v>
      </c>
      <c r="L68" s="29">
        <v>15000</v>
      </c>
      <c r="M68" s="29">
        <v>15000</v>
      </c>
      <c r="N68" s="29">
        <v>15000</v>
      </c>
      <c r="O68" s="29">
        <v>15000</v>
      </c>
      <c r="P68" s="30"/>
    </row>
    <row r="69" spans="1:16" ht="12.95" customHeight="1" x14ac:dyDescent="0.2">
      <c r="A69" s="33"/>
      <c r="B69" s="35"/>
      <c r="C69" s="58"/>
      <c r="D69" s="59"/>
      <c r="E69" s="59"/>
      <c r="F69" s="60"/>
      <c r="G69" s="60"/>
      <c r="H69" s="60"/>
      <c r="I69" s="60"/>
      <c r="J69" s="60"/>
      <c r="K69" s="60"/>
      <c r="L69" s="60"/>
      <c r="M69" s="61"/>
      <c r="N69" s="61"/>
      <c r="O69" s="61"/>
      <c r="P69" s="62"/>
    </row>
    <row r="70" spans="1:16" ht="17.100000000000001" customHeight="1" x14ac:dyDescent="0.2">
      <c r="A70" s="63" t="s">
        <v>80</v>
      </c>
      <c r="B70" s="64"/>
      <c r="C70" s="65">
        <f>SUM(C27:C67)</f>
        <v>599247</v>
      </c>
      <c r="D70" s="66">
        <f>SUM(D27:D67)</f>
        <v>783207</v>
      </c>
      <c r="E70" s="66">
        <f>SUM(E27:E67)+E5</f>
        <v>1311337</v>
      </c>
      <c r="F70" s="67">
        <f>SUM(F27:F68)+F5+F6</f>
        <v>1822772</v>
      </c>
      <c r="G70" s="67">
        <f>SUM(G27:G68)+G5+G8</f>
        <v>2344877</v>
      </c>
      <c r="H70" s="67">
        <f>SUM(H27:H68)+H16+H5+H6</f>
        <v>3326127</v>
      </c>
      <c r="I70" s="67">
        <f>SUM(I27:I68)+I14</f>
        <v>2686917</v>
      </c>
      <c r="J70" s="67">
        <f>SUM(J27:J68)+J5</f>
        <v>2938692</v>
      </c>
      <c r="K70" s="67">
        <f>SUM(K27:K68)+K5+K6</f>
        <v>3203102</v>
      </c>
      <c r="L70" s="67">
        <f>SUM(L27:L68)</f>
        <v>3204877</v>
      </c>
      <c r="M70" s="67">
        <f>SUM(M27:M68)+M5</f>
        <v>3301917</v>
      </c>
      <c r="N70" s="67">
        <f>SUM(N27:N68)+N5+N14</f>
        <v>3326917</v>
      </c>
      <c r="O70" s="67">
        <f>SUM(O27:O68)</f>
        <v>3465997</v>
      </c>
      <c r="P70" s="62"/>
    </row>
    <row r="71" spans="1:16" ht="17.100000000000001" customHeight="1" x14ac:dyDescent="0.2">
      <c r="A71" s="68"/>
      <c r="B71" s="64"/>
      <c r="C71" s="65"/>
      <c r="D71" s="66"/>
      <c r="E71" s="66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9"/>
    </row>
    <row r="72" spans="1:16" ht="17.100000000000001" customHeight="1" x14ac:dyDescent="0.2">
      <c r="A72" s="70" t="s">
        <v>81</v>
      </c>
      <c r="B72" s="71"/>
      <c r="C72" s="72">
        <v>25000</v>
      </c>
      <c r="D72" s="73">
        <v>40000</v>
      </c>
      <c r="E72" s="73">
        <v>60000</v>
      </c>
      <c r="F72" s="74">
        <v>100000</v>
      </c>
      <c r="G72" s="74">
        <v>120000</v>
      </c>
      <c r="H72" s="74">
        <v>170000</v>
      </c>
      <c r="I72" s="74">
        <v>180000</v>
      </c>
      <c r="J72" s="74">
        <v>180000</v>
      </c>
      <c r="K72" s="74">
        <v>220000</v>
      </c>
      <c r="L72" s="74">
        <v>220000</v>
      </c>
      <c r="M72" s="74">
        <v>230000</v>
      </c>
      <c r="N72" s="74">
        <v>230000</v>
      </c>
      <c r="O72" s="74">
        <v>250000</v>
      </c>
      <c r="P72" s="69"/>
    </row>
    <row r="73" spans="1:16" ht="17.100000000000001" customHeight="1" x14ac:dyDescent="0.2">
      <c r="A73" s="75" t="s">
        <v>82</v>
      </c>
      <c r="B73" s="76"/>
      <c r="C73" s="72">
        <v>10000</v>
      </c>
      <c r="D73" s="73">
        <v>10000</v>
      </c>
      <c r="E73" s="73">
        <v>20000</v>
      </c>
      <c r="F73" s="74">
        <v>25000</v>
      </c>
      <c r="G73" s="74">
        <v>30000</v>
      </c>
      <c r="H73" s="74">
        <v>40000</v>
      </c>
      <c r="I73" s="74">
        <v>40000</v>
      </c>
      <c r="J73" s="74">
        <v>45000</v>
      </c>
      <c r="K73" s="74">
        <v>45000</v>
      </c>
      <c r="L73" s="74">
        <v>50000</v>
      </c>
      <c r="M73" s="74">
        <v>50000</v>
      </c>
      <c r="N73" s="74">
        <v>50000</v>
      </c>
      <c r="O73" s="74">
        <v>50000</v>
      </c>
      <c r="P73" s="69"/>
    </row>
    <row r="74" spans="1:16" ht="45.4" customHeight="1" x14ac:dyDescent="0.2">
      <c r="A74" s="77" t="s">
        <v>83</v>
      </c>
      <c r="B74" s="78">
        <f>B23+C70</f>
        <v>3384247</v>
      </c>
      <c r="C74" s="79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1"/>
      <c r="P74" s="69"/>
    </row>
    <row r="75" spans="1:16" ht="9.6" customHeight="1" x14ac:dyDescent="0.2">
      <c r="A75" s="82"/>
      <c r="B75" s="83"/>
      <c r="C75" s="84"/>
      <c r="D75" s="85"/>
      <c r="E75" s="85"/>
      <c r="F75" s="85"/>
      <c r="G75" s="85"/>
      <c r="H75" s="85"/>
      <c r="I75" s="85"/>
      <c r="J75" s="85"/>
      <c r="K75" s="86"/>
      <c r="L75" s="86"/>
      <c r="M75" s="86"/>
      <c r="N75" s="86"/>
      <c r="O75" s="87"/>
      <c r="P75" s="69"/>
    </row>
    <row r="76" spans="1:16" ht="23.45" customHeight="1" x14ac:dyDescent="0.2">
      <c r="A76" s="88" t="s">
        <v>84</v>
      </c>
      <c r="B76" s="89"/>
      <c r="C76" s="90"/>
      <c r="D76" s="91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3"/>
    </row>
    <row r="77" spans="1:16" ht="19.5" customHeight="1" x14ac:dyDescent="0.2">
      <c r="A77" s="94" t="s">
        <v>85</v>
      </c>
      <c r="B77" s="95" t="s">
        <v>65</v>
      </c>
      <c r="C77" s="96"/>
      <c r="D77" s="97"/>
      <c r="E77" s="97"/>
      <c r="F77" s="97"/>
      <c r="G77" s="97"/>
      <c r="H77" s="97"/>
      <c r="I77" s="97"/>
      <c r="J77" s="97"/>
      <c r="K77" s="98"/>
      <c r="L77" s="98"/>
      <c r="M77" s="98"/>
      <c r="N77" s="98"/>
      <c r="O77" s="98"/>
      <c r="P77" s="93"/>
    </row>
    <row r="78" spans="1:16" ht="12" customHeight="1" x14ac:dyDescent="0.2">
      <c r="A78" s="31" t="s">
        <v>86</v>
      </c>
      <c r="B78" s="26">
        <f>11.8</f>
        <v>11.8</v>
      </c>
      <c r="C78" s="99">
        <f t="shared" ref="C78:O78" si="17">$B78*C72</f>
        <v>295000</v>
      </c>
      <c r="D78" s="28">
        <f t="shared" si="17"/>
        <v>472000</v>
      </c>
      <c r="E78" s="28">
        <f t="shared" si="17"/>
        <v>708000</v>
      </c>
      <c r="F78" s="29">
        <f t="shared" si="17"/>
        <v>1180000</v>
      </c>
      <c r="G78" s="29">
        <f t="shared" si="17"/>
        <v>1416000</v>
      </c>
      <c r="H78" s="29">
        <f t="shared" si="17"/>
        <v>2006000.0000000002</v>
      </c>
      <c r="I78" s="29">
        <f t="shared" si="17"/>
        <v>2124000</v>
      </c>
      <c r="J78" s="29">
        <f t="shared" si="17"/>
        <v>2124000</v>
      </c>
      <c r="K78" s="29">
        <f t="shared" si="17"/>
        <v>2596000</v>
      </c>
      <c r="L78" s="29">
        <f t="shared" si="17"/>
        <v>2596000</v>
      </c>
      <c r="M78" s="29">
        <f t="shared" si="17"/>
        <v>2714000</v>
      </c>
      <c r="N78" s="29">
        <f t="shared" si="17"/>
        <v>2714000</v>
      </c>
      <c r="O78" s="29">
        <f t="shared" si="17"/>
        <v>2950000</v>
      </c>
      <c r="P78" s="100"/>
    </row>
    <row r="79" spans="1:16" ht="25.7" customHeight="1" x14ac:dyDescent="0.2">
      <c r="A79" s="31" t="s">
        <v>67</v>
      </c>
      <c r="B79" s="26">
        <f>33.5</f>
        <v>33.5</v>
      </c>
      <c r="C79" s="99">
        <f t="shared" ref="C79:O79" si="18">$B79*C73</f>
        <v>335000</v>
      </c>
      <c r="D79" s="28">
        <f t="shared" si="18"/>
        <v>335000</v>
      </c>
      <c r="E79" s="28">
        <f t="shared" si="18"/>
        <v>670000</v>
      </c>
      <c r="F79" s="29">
        <f t="shared" si="18"/>
        <v>837500</v>
      </c>
      <c r="G79" s="29">
        <f t="shared" si="18"/>
        <v>1005000</v>
      </c>
      <c r="H79" s="29">
        <f t="shared" si="18"/>
        <v>1340000</v>
      </c>
      <c r="I79" s="29">
        <f t="shared" si="18"/>
        <v>1340000</v>
      </c>
      <c r="J79" s="29">
        <f t="shared" si="18"/>
        <v>1507500</v>
      </c>
      <c r="K79" s="29">
        <f t="shared" si="18"/>
        <v>1507500</v>
      </c>
      <c r="L79" s="29">
        <f t="shared" si="18"/>
        <v>1675000</v>
      </c>
      <c r="M79" s="29">
        <f t="shared" si="18"/>
        <v>1675000</v>
      </c>
      <c r="N79" s="29">
        <f t="shared" si="18"/>
        <v>1675000</v>
      </c>
      <c r="O79" s="29">
        <f t="shared" si="18"/>
        <v>1675000</v>
      </c>
      <c r="P79" s="101" t="s">
        <v>87</v>
      </c>
    </row>
    <row r="80" spans="1:16" ht="25.5" customHeight="1" x14ac:dyDescent="0.25">
      <c r="A80" s="63" t="s">
        <v>88</v>
      </c>
      <c r="B80" s="26"/>
      <c r="C80" s="102">
        <f t="shared" ref="C80:O80" si="19">SUM(C78:C79)</f>
        <v>630000</v>
      </c>
      <c r="D80" s="103">
        <f t="shared" si="19"/>
        <v>807000</v>
      </c>
      <c r="E80" s="103">
        <f t="shared" si="19"/>
        <v>1378000</v>
      </c>
      <c r="F80" s="103">
        <f t="shared" si="19"/>
        <v>2017500</v>
      </c>
      <c r="G80" s="103">
        <f t="shared" si="19"/>
        <v>2421000</v>
      </c>
      <c r="H80" s="103">
        <f t="shared" si="19"/>
        <v>3346000</v>
      </c>
      <c r="I80" s="103">
        <f t="shared" si="19"/>
        <v>3464000</v>
      </c>
      <c r="J80" s="103">
        <f t="shared" si="19"/>
        <v>3631500</v>
      </c>
      <c r="K80" s="103">
        <f t="shared" si="19"/>
        <v>4103500</v>
      </c>
      <c r="L80" s="103">
        <f t="shared" si="19"/>
        <v>4271000</v>
      </c>
      <c r="M80" s="103">
        <f t="shared" si="19"/>
        <v>4389000</v>
      </c>
      <c r="N80" s="103">
        <f t="shared" si="19"/>
        <v>4389000</v>
      </c>
      <c r="O80" s="103">
        <f t="shared" si="19"/>
        <v>4625000</v>
      </c>
      <c r="P80" s="104">
        <f>SUM(C80:O80)</f>
        <v>39472500</v>
      </c>
    </row>
    <row r="81" spans="1:16" ht="14.65" customHeight="1" x14ac:dyDescent="0.2">
      <c r="A81" s="105"/>
      <c r="B81" s="106"/>
      <c r="C81" s="107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9"/>
      <c r="P81" s="110"/>
    </row>
    <row r="82" spans="1:16" ht="25.35" customHeight="1" x14ac:dyDescent="0.2">
      <c r="A82" s="111" t="s">
        <v>89</v>
      </c>
      <c r="B82" s="112"/>
      <c r="C82" s="113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5"/>
      <c r="P82" s="116" t="s">
        <v>90</v>
      </c>
    </row>
    <row r="83" spans="1:16" ht="22.5" customHeight="1" x14ac:dyDescent="0.25">
      <c r="A83" s="117" t="s">
        <v>19</v>
      </c>
      <c r="B83" s="118"/>
      <c r="C83" s="119">
        <f t="shared" ref="C83:O83" si="20">C80-C70</f>
        <v>30753</v>
      </c>
      <c r="D83" s="119">
        <f t="shared" si="20"/>
        <v>23793</v>
      </c>
      <c r="E83" s="119">
        <f t="shared" si="20"/>
        <v>66663</v>
      </c>
      <c r="F83" s="119">
        <f t="shared" si="20"/>
        <v>194728</v>
      </c>
      <c r="G83" s="119">
        <f t="shared" si="20"/>
        <v>76123</v>
      </c>
      <c r="H83" s="119">
        <f t="shared" si="20"/>
        <v>19873</v>
      </c>
      <c r="I83" s="119">
        <f t="shared" si="20"/>
        <v>777083</v>
      </c>
      <c r="J83" s="119">
        <f t="shared" si="20"/>
        <v>692808</v>
      </c>
      <c r="K83" s="119">
        <f t="shared" si="20"/>
        <v>900398</v>
      </c>
      <c r="L83" s="119">
        <f t="shared" si="20"/>
        <v>1066123</v>
      </c>
      <c r="M83" s="119">
        <f t="shared" si="20"/>
        <v>1087083</v>
      </c>
      <c r="N83" s="119">
        <f t="shared" si="20"/>
        <v>1062083</v>
      </c>
      <c r="O83" s="119">
        <f t="shared" si="20"/>
        <v>1159003</v>
      </c>
      <c r="P83" s="120">
        <f>SUM(C83:O83)</f>
        <v>7156514</v>
      </c>
    </row>
    <row r="84" spans="1:16" ht="22.35" customHeight="1" x14ac:dyDescent="0.25">
      <c r="A84" s="117" t="s">
        <v>91</v>
      </c>
      <c r="B84" s="121"/>
      <c r="C84" s="122">
        <f>C83/C80</f>
        <v>4.8814285714285713E-2</v>
      </c>
      <c r="D84" s="123">
        <f>D83/D70</f>
        <v>3.0378941965534017E-2</v>
      </c>
      <c r="E84" s="123">
        <f t="shared" ref="E84:O84" si="21">E83/E80</f>
        <v>4.8376632801161105E-2</v>
      </c>
      <c r="F84" s="124">
        <f t="shared" si="21"/>
        <v>9.651945477075588E-2</v>
      </c>
      <c r="G84" s="125">
        <f t="shared" si="21"/>
        <v>3.1442792234613798E-2</v>
      </c>
      <c r="H84" s="125">
        <f t="shared" si="21"/>
        <v>5.9393305439330545E-3</v>
      </c>
      <c r="I84" s="125">
        <f t="shared" si="21"/>
        <v>0.22433112009237877</v>
      </c>
      <c r="J84" s="125">
        <f t="shared" si="21"/>
        <v>0.19077736472532011</v>
      </c>
      <c r="K84" s="125">
        <f t="shared" si="21"/>
        <v>0.21942195686608992</v>
      </c>
      <c r="L84" s="125">
        <f t="shared" si="21"/>
        <v>0.24961905876843832</v>
      </c>
      <c r="M84" s="125">
        <f t="shared" si="21"/>
        <v>0.24768352699931648</v>
      </c>
      <c r="N84" s="125">
        <f t="shared" si="21"/>
        <v>0.2419874686716792</v>
      </c>
      <c r="O84" s="125">
        <f t="shared" si="21"/>
        <v>0.25059524324324323</v>
      </c>
      <c r="P84" s="126" t="s">
        <v>92</v>
      </c>
    </row>
    <row r="85" spans="1:16" ht="22.7" customHeight="1" x14ac:dyDescent="0.2">
      <c r="A85" s="117" t="s">
        <v>93</v>
      </c>
      <c r="B85" s="121"/>
      <c r="C85" s="127">
        <f>C80-C70+C54+C55-B74</f>
        <v>-3055994</v>
      </c>
      <c r="D85" s="128">
        <f t="shared" ref="D85:O85" si="22">D83+C85</f>
        <v>-3032201</v>
      </c>
      <c r="E85" s="128">
        <f t="shared" si="22"/>
        <v>-2965538</v>
      </c>
      <c r="F85" s="67">
        <f t="shared" si="22"/>
        <v>-2770810</v>
      </c>
      <c r="G85" s="67">
        <f t="shared" si="22"/>
        <v>-2694687</v>
      </c>
      <c r="H85" s="67">
        <f t="shared" si="22"/>
        <v>-2674814</v>
      </c>
      <c r="I85" s="67">
        <f t="shared" si="22"/>
        <v>-1897731</v>
      </c>
      <c r="J85" s="129">
        <f t="shared" si="22"/>
        <v>-1204923</v>
      </c>
      <c r="K85" s="129">
        <f t="shared" si="22"/>
        <v>-304525</v>
      </c>
      <c r="L85" s="130">
        <f t="shared" si="22"/>
        <v>761598</v>
      </c>
      <c r="M85" s="67">
        <f t="shared" si="22"/>
        <v>1848681</v>
      </c>
      <c r="N85" s="67">
        <f t="shared" si="22"/>
        <v>2910764</v>
      </c>
      <c r="O85" s="67">
        <f t="shared" si="22"/>
        <v>4069767</v>
      </c>
      <c r="P85" s="131">
        <f>L85+M83+N83+O83</f>
        <v>4069767</v>
      </c>
    </row>
  </sheetData>
  <conditionalFormatting sqref="B26">
    <cfRule type="cellIs" dxfId="0" priority="1" stopIfTrue="1" operator="lessThan">
      <formula>0</formula>
    </cfRule>
  </conditionalFormatting>
  <pageMargins left="0.64375000000000004" right="0.25" top="0.27500000000000002" bottom="0.27500000000000002" header="0" footer="3.7499999999999999E-2"/>
  <pageSetup scale="38" orientation="landscape"/>
  <headerFooter>
    <oddHeader>&amp;C&amp;"Arial,Regular"&amp;10&amp;K000000Plan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2020-05-26T09:52:01Z</dcterms:created>
  <dcterms:modified xsi:type="dcterms:W3CDTF">2020-05-26T09:52:01Z</dcterms:modified>
</cp:coreProperties>
</file>