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Услуги (основные)" sheetId="1" r:id="rId1"/>
    <sheet name="Оборудование" sheetId="2" r:id="rId2"/>
    <sheet name="Отделка и подготовка" sheetId="4" r:id="rId3"/>
    <sheet name="Прибыль" sheetId="3" r:id="rId4"/>
  </sheets>
  <calcPr calcId="125725"/>
</workbook>
</file>

<file path=xl/calcChain.xml><?xml version="1.0" encoding="utf-8"?>
<calcChain xmlns="http://schemas.openxmlformats.org/spreadsheetml/2006/main">
  <c r="F96" i="3"/>
  <c r="F95"/>
  <c r="F88"/>
  <c r="F87"/>
  <c r="F80"/>
  <c r="G80" s="1"/>
  <c r="L80" s="1"/>
  <c r="F79"/>
  <c r="G79" s="1"/>
  <c r="L79" s="1"/>
  <c r="G72"/>
  <c r="L72" s="1"/>
  <c r="F72"/>
  <c r="H72" s="1"/>
  <c r="K72" s="1"/>
  <c r="M72" s="1"/>
  <c r="G71"/>
  <c r="L71" s="1"/>
  <c r="F71"/>
  <c r="H71" s="1"/>
  <c r="K71" s="1"/>
  <c r="M71" s="1"/>
  <c r="F70"/>
  <c r="G70" s="1"/>
  <c r="F69"/>
  <c r="G69" s="1"/>
  <c r="L69" s="1"/>
  <c r="G68"/>
  <c r="F68"/>
  <c r="H68" s="1"/>
  <c r="K68" s="1"/>
  <c r="M68" s="1"/>
  <c r="N65"/>
  <c r="O65"/>
  <c r="F64"/>
  <c r="F63"/>
  <c r="G63" s="1"/>
  <c r="L63" s="1"/>
  <c r="G62"/>
  <c r="F62"/>
  <c r="H62" s="1"/>
  <c r="K62" s="1"/>
  <c r="M62" s="1"/>
  <c r="G61"/>
  <c r="L61" s="1"/>
  <c r="F61"/>
  <c r="H61" s="1"/>
  <c r="K61" s="1"/>
  <c r="M61" s="1"/>
  <c r="F60"/>
  <c r="G60" s="1"/>
  <c r="N57"/>
  <c r="O57"/>
  <c r="F56"/>
  <c r="F55"/>
  <c r="G54"/>
  <c r="F54"/>
  <c r="H54" s="1"/>
  <c r="K54" s="1"/>
  <c r="M54" s="1"/>
  <c r="G53"/>
  <c r="L53" s="1"/>
  <c r="F53"/>
  <c r="H53" s="1"/>
  <c r="K53" s="1"/>
  <c r="M53" s="1"/>
  <c r="F52"/>
  <c r="F48"/>
  <c r="F47"/>
  <c r="G47" s="1"/>
  <c r="L47" s="1"/>
  <c r="F40"/>
  <c r="G40" s="1"/>
  <c r="L40" s="1"/>
  <c r="F39"/>
  <c r="G39" s="1"/>
  <c r="L39" s="1"/>
  <c r="F32"/>
  <c r="G32" s="1"/>
  <c r="L32" s="1"/>
  <c r="F31"/>
  <c r="G31" s="1"/>
  <c r="L31" s="1"/>
  <c r="F24"/>
  <c r="G24" s="1"/>
  <c r="L24" s="1"/>
  <c r="F23"/>
  <c r="G23" s="1"/>
  <c r="L23" s="1"/>
  <c r="F15"/>
  <c r="O7"/>
  <c r="N7"/>
  <c r="M7"/>
  <c r="L7"/>
  <c r="K7"/>
  <c r="H7"/>
  <c r="G7"/>
  <c r="F7"/>
  <c r="J97"/>
  <c r="I97"/>
  <c r="F94"/>
  <c r="F93"/>
  <c r="F92"/>
  <c r="J89"/>
  <c r="I89"/>
  <c r="F86"/>
  <c r="F85"/>
  <c r="G84"/>
  <c r="F84"/>
  <c r="J81"/>
  <c r="I81"/>
  <c r="F78"/>
  <c r="F77"/>
  <c r="F76"/>
  <c r="J73"/>
  <c r="I73"/>
  <c r="J65"/>
  <c r="I65"/>
  <c r="J57"/>
  <c r="I57"/>
  <c r="J49"/>
  <c r="I49"/>
  <c r="G46"/>
  <c r="F46"/>
  <c r="G45"/>
  <c r="L45" s="1"/>
  <c r="F45"/>
  <c r="F44"/>
  <c r="J41"/>
  <c r="I41"/>
  <c r="F38"/>
  <c r="G38" s="1"/>
  <c r="F37"/>
  <c r="G37" s="1"/>
  <c r="L37" s="1"/>
  <c r="F36"/>
  <c r="J33"/>
  <c r="I33"/>
  <c r="F30"/>
  <c r="G30" s="1"/>
  <c r="F29"/>
  <c r="G28"/>
  <c r="F28"/>
  <c r="J25"/>
  <c r="I25"/>
  <c r="F22"/>
  <c r="G22" s="1"/>
  <c r="L22" s="1"/>
  <c r="F21"/>
  <c r="G21" s="1"/>
  <c r="L21" s="1"/>
  <c r="F20"/>
  <c r="J17"/>
  <c r="I17"/>
  <c r="F16"/>
  <c r="G16" s="1"/>
  <c r="L16" s="1"/>
  <c r="F14"/>
  <c r="G14" s="1"/>
  <c r="F13"/>
  <c r="G13" s="1"/>
  <c r="L13" s="1"/>
  <c r="G12"/>
  <c r="F12"/>
  <c r="F5"/>
  <c r="F6"/>
  <c r="G6" s="1"/>
  <c r="L6" s="1"/>
  <c r="F8"/>
  <c r="G8" s="1"/>
  <c r="L8" s="1"/>
  <c r="F4"/>
  <c r="J9"/>
  <c r="I9"/>
  <c r="H22" i="1"/>
  <c r="H23"/>
  <c r="H24"/>
  <c r="H25"/>
  <c r="H26"/>
  <c r="H27"/>
  <c r="H28"/>
  <c r="H29"/>
  <c r="H30"/>
  <c r="H31"/>
  <c r="H32"/>
  <c r="H33"/>
  <c r="H34"/>
  <c r="H35"/>
  <c r="H36"/>
  <c r="H37"/>
  <c r="H38"/>
  <c r="H21"/>
  <c r="H60"/>
  <c r="H61"/>
  <c r="H62"/>
  <c r="H63"/>
  <c r="H64"/>
  <c r="H65"/>
  <c r="H66"/>
  <c r="H67"/>
  <c r="H68"/>
  <c r="H69"/>
  <c r="H70"/>
  <c r="H71"/>
  <c r="H72"/>
  <c r="H73"/>
  <c r="H74"/>
  <c r="H75"/>
  <c r="H76"/>
  <c r="H59"/>
  <c r="F36" i="2"/>
  <c r="G17" i="4"/>
  <c r="G16"/>
  <c r="G15"/>
  <c r="G10"/>
  <c r="G18" s="1"/>
  <c r="G11"/>
  <c r="G12"/>
  <c r="G13"/>
  <c r="G14"/>
  <c r="F13" i="2"/>
  <c r="F12"/>
  <c r="H56" i="1"/>
  <c r="H57"/>
  <c r="H58"/>
  <c r="H44"/>
  <c r="H45"/>
  <c r="H46"/>
  <c r="H47"/>
  <c r="H48"/>
  <c r="H49"/>
  <c r="H50"/>
  <c r="H51"/>
  <c r="H52"/>
  <c r="H53"/>
  <c r="H54"/>
  <c r="H55"/>
  <c r="H43"/>
  <c r="H41"/>
  <c r="H42"/>
  <c r="H40"/>
  <c r="H39"/>
  <c r="G6" i="4"/>
  <c r="G7"/>
  <c r="G8"/>
  <c r="G9"/>
  <c r="G2"/>
  <c r="G3"/>
  <c r="G4"/>
  <c r="F35" i="2"/>
  <c r="H18" i="1"/>
  <c r="H19"/>
  <c r="H20"/>
  <c r="H17"/>
  <c r="G5" i="4"/>
  <c r="F37" i="2"/>
  <c r="F34"/>
  <c r="F33"/>
  <c r="F32"/>
  <c r="F16"/>
  <c r="F16" i="1"/>
  <c r="H16" s="1"/>
  <c r="F15"/>
  <c r="H15" s="1"/>
  <c r="F14"/>
  <c r="H14" s="1"/>
  <c r="F9"/>
  <c r="H9" s="1"/>
  <c r="F10"/>
  <c r="H10" s="1"/>
  <c r="F11"/>
  <c r="H11" s="1"/>
  <c r="F12"/>
  <c r="H12" s="1"/>
  <c r="F13"/>
  <c r="H13" s="1"/>
  <c r="F8"/>
  <c r="H8" s="1"/>
  <c r="F3" i="2"/>
  <c r="F4"/>
  <c r="F5"/>
  <c r="F6"/>
  <c r="F7"/>
  <c r="F8"/>
  <c r="F9"/>
  <c r="F10"/>
  <c r="F11"/>
  <c r="F14"/>
  <c r="F15"/>
  <c r="F17"/>
  <c r="F18"/>
  <c r="F19"/>
  <c r="F20"/>
  <c r="F21"/>
  <c r="F22"/>
  <c r="F23"/>
  <c r="F24"/>
  <c r="F25"/>
  <c r="F26"/>
  <c r="F27"/>
  <c r="F28"/>
  <c r="F29"/>
  <c r="F30"/>
  <c r="F31"/>
  <c r="F2"/>
  <c r="H6" i="1"/>
  <c r="H7"/>
  <c r="H5"/>
  <c r="H3"/>
  <c r="H4"/>
  <c r="H2"/>
  <c r="G95" i="3" l="1"/>
  <c r="L95" s="1"/>
  <c r="G96"/>
  <c r="L96" s="1"/>
  <c r="G87"/>
  <c r="L87" s="1"/>
  <c r="G88"/>
  <c r="L88" s="1"/>
  <c r="H79"/>
  <c r="K79" s="1"/>
  <c r="M79" s="1"/>
  <c r="H80"/>
  <c r="K80" s="1"/>
  <c r="M80" s="1"/>
  <c r="H69"/>
  <c r="K69" s="1"/>
  <c r="M69" s="1"/>
  <c r="H70"/>
  <c r="K70" s="1"/>
  <c r="M70" s="1"/>
  <c r="N61"/>
  <c r="O61" s="1"/>
  <c r="O62"/>
  <c r="N62"/>
  <c r="H60"/>
  <c r="K60" s="1"/>
  <c r="M60" s="1"/>
  <c r="H63"/>
  <c r="K63" s="1"/>
  <c r="M63" s="1"/>
  <c r="G64"/>
  <c r="L64" s="1"/>
  <c r="L65" s="1"/>
  <c r="N53"/>
  <c r="O53" s="1"/>
  <c r="N54"/>
  <c r="O54"/>
  <c r="G52"/>
  <c r="H52" s="1"/>
  <c r="K52" s="1"/>
  <c r="M52" s="1"/>
  <c r="G55"/>
  <c r="L55" s="1"/>
  <c r="G56"/>
  <c r="L56" s="1"/>
  <c r="H47"/>
  <c r="K47" s="1"/>
  <c r="M47" s="1"/>
  <c r="G48"/>
  <c r="L48" s="1"/>
  <c r="H39"/>
  <c r="K39" s="1"/>
  <c r="M39" s="1"/>
  <c r="H40"/>
  <c r="K40" s="1"/>
  <c r="M40" s="1"/>
  <c r="H31"/>
  <c r="K31" s="1"/>
  <c r="M31" s="1"/>
  <c r="H32"/>
  <c r="K32" s="1"/>
  <c r="M32" s="1"/>
  <c r="H23"/>
  <c r="K23" s="1"/>
  <c r="M23" s="1"/>
  <c r="H24"/>
  <c r="K24" s="1"/>
  <c r="M24" s="1"/>
  <c r="G15"/>
  <c r="L15" s="1"/>
  <c r="G5"/>
  <c r="L5" s="1"/>
  <c r="G4"/>
  <c r="H4" s="1"/>
  <c r="K4" s="1"/>
  <c r="M4" s="1"/>
  <c r="F97"/>
  <c r="H12"/>
  <c r="G20"/>
  <c r="G25" s="1"/>
  <c r="H28"/>
  <c r="H45"/>
  <c r="K45" s="1"/>
  <c r="M45" s="1"/>
  <c r="H46"/>
  <c r="K46" s="1"/>
  <c r="M46" s="1"/>
  <c r="G57"/>
  <c r="G76"/>
  <c r="H76" s="1"/>
  <c r="K76" s="1"/>
  <c r="H84"/>
  <c r="G92"/>
  <c r="H92" s="1"/>
  <c r="K92" s="1"/>
  <c r="F81"/>
  <c r="F89"/>
  <c r="H6"/>
  <c r="K6" s="1"/>
  <c r="M6" s="1"/>
  <c r="L9"/>
  <c r="H8"/>
  <c r="K8" s="1"/>
  <c r="M8" s="1"/>
  <c r="F9"/>
  <c r="F73"/>
  <c r="G65"/>
  <c r="F49"/>
  <c r="L49"/>
  <c r="G36"/>
  <c r="H36" s="1"/>
  <c r="K36" s="1"/>
  <c r="F33"/>
  <c r="G93"/>
  <c r="L93" s="1"/>
  <c r="G94"/>
  <c r="L94" s="1"/>
  <c r="K84"/>
  <c r="G85"/>
  <c r="L85" s="1"/>
  <c r="G86"/>
  <c r="L86" s="1"/>
  <c r="G77"/>
  <c r="L77" s="1"/>
  <c r="G78"/>
  <c r="L78" s="1"/>
  <c r="F65"/>
  <c r="L57"/>
  <c r="F57"/>
  <c r="N45"/>
  <c r="O45" s="1"/>
  <c r="N46"/>
  <c r="O46" s="1"/>
  <c r="G44"/>
  <c r="G49" s="1"/>
  <c r="H38"/>
  <c r="K38" s="1"/>
  <c r="L41"/>
  <c r="H37"/>
  <c r="K37" s="1"/>
  <c r="M37" s="1"/>
  <c r="F41"/>
  <c r="K28"/>
  <c r="H30"/>
  <c r="K30" s="1"/>
  <c r="M30" s="1"/>
  <c r="G29"/>
  <c r="L29" s="1"/>
  <c r="L33" s="1"/>
  <c r="L25"/>
  <c r="H21"/>
  <c r="K21" s="1"/>
  <c r="M21" s="1"/>
  <c r="H22"/>
  <c r="K22" s="1"/>
  <c r="M22" s="1"/>
  <c r="F25"/>
  <c r="K12"/>
  <c r="L17"/>
  <c r="H13"/>
  <c r="K13" s="1"/>
  <c r="M13" s="1"/>
  <c r="H14"/>
  <c r="K14" s="1"/>
  <c r="M14" s="1"/>
  <c r="H16"/>
  <c r="K16" s="1"/>
  <c r="M16" s="1"/>
  <c r="F17"/>
  <c r="N6"/>
  <c r="O6" s="1"/>
  <c r="N8"/>
  <c r="F38" i="2"/>
  <c r="H96" i="3" l="1"/>
  <c r="K96" s="1"/>
  <c r="M96" s="1"/>
  <c r="H95"/>
  <c r="K95" s="1"/>
  <c r="M95" s="1"/>
  <c r="H88"/>
  <c r="K88" s="1"/>
  <c r="M88" s="1"/>
  <c r="H87"/>
  <c r="K87" s="1"/>
  <c r="M87" s="1"/>
  <c r="N60"/>
  <c r="O60" s="1"/>
  <c r="N63"/>
  <c r="O63" s="1"/>
  <c r="H64"/>
  <c r="K64" s="1"/>
  <c r="M64" s="1"/>
  <c r="N52"/>
  <c r="O52" s="1"/>
  <c r="H56"/>
  <c r="K56" s="1"/>
  <c r="M56" s="1"/>
  <c r="H55"/>
  <c r="K55" s="1"/>
  <c r="M55" s="1"/>
  <c r="N47"/>
  <c r="O47" s="1"/>
  <c r="H48"/>
  <c r="K48" s="1"/>
  <c r="M48" s="1"/>
  <c r="N40"/>
  <c r="O40" s="1"/>
  <c r="N39"/>
  <c r="O39" s="1"/>
  <c r="N32"/>
  <c r="O32" s="1"/>
  <c r="N31"/>
  <c r="O31" s="1"/>
  <c r="N23"/>
  <c r="O23" s="1"/>
  <c r="N24"/>
  <c r="O24" s="1"/>
  <c r="G17"/>
  <c r="H15"/>
  <c r="K15" s="1"/>
  <c r="M15" s="1"/>
  <c r="G9"/>
  <c r="H5"/>
  <c r="K5" s="1"/>
  <c r="M5" s="1"/>
  <c r="N5" s="1"/>
  <c r="O5" s="1"/>
  <c r="N4"/>
  <c r="O4" s="1"/>
  <c r="F98"/>
  <c r="F99"/>
  <c r="H20"/>
  <c r="K20" s="1"/>
  <c r="H77"/>
  <c r="K77" s="1"/>
  <c r="M77" s="1"/>
  <c r="O8"/>
  <c r="G41"/>
  <c r="H93"/>
  <c r="H94"/>
  <c r="K94" s="1"/>
  <c r="M94" s="1"/>
  <c r="M92"/>
  <c r="L97"/>
  <c r="G97"/>
  <c r="H85"/>
  <c r="H86"/>
  <c r="K86" s="1"/>
  <c r="M86" s="1"/>
  <c r="G89"/>
  <c r="M84"/>
  <c r="L89"/>
  <c r="L81"/>
  <c r="H78"/>
  <c r="K78" s="1"/>
  <c r="M78" s="1"/>
  <c r="G81"/>
  <c r="M76"/>
  <c r="L73"/>
  <c r="G73"/>
  <c r="K65"/>
  <c r="H65"/>
  <c r="K57"/>
  <c r="H57"/>
  <c r="H44"/>
  <c r="N37"/>
  <c r="O37" s="1"/>
  <c r="K41"/>
  <c r="M36"/>
  <c r="H41"/>
  <c r="M38"/>
  <c r="M28"/>
  <c r="N30"/>
  <c r="O30" s="1"/>
  <c r="H29"/>
  <c r="G33"/>
  <c r="N21"/>
  <c r="O21" s="1"/>
  <c r="K25"/>
  <c r="M20"/>
  <c r="N22"/>
  <c r="O22" s="1"/>
  <c r="H25"/>
  <c r="N14"/>
  <c r="O14" s="1"/>
  <c r="K17"/>
  <c r="M12"/>
  <c r="N16"/>
  <c r="O16" s="1"/>
  <c r="N13"/>
  <c r="O13" s="1"/>
  <c r="H17"/>
  <c r="N64" l="1"/>
  <c r="O64"/>
  <c r="N56"/>
  <c r="O56"/>
  <c r="N55"/>
  <c r="O55"/>
  <c r="N48"/>
  <c r="O48"/>
  <c r="N15"/>
  <c r="O15"/>
  <c r="K9"/>
  <c r="H9"/>
  <c r="M9"/>
  <c r="N9" s="1"/>
  <c r="O9" s="1"/>
  <c r="H81"/>
  <c r="K93"/>
  <c r="H97"/>
  <c r="K85"/>
  <c r="H89"/>
  <c r="K81"/>
  <c r="M81"/>
  <c r="H73"/>
  <c r="M65"/>
  <c r="M57"/>
  <c r="H49"/>
  <c r="K44"/>
  <c r="N38"/>
  <c r="O38" s="1"/>
  <c r="N36"/>
  <c r="M41"/>
  <c r="O36"/>
  <c r="N28"/>
  <c r="O28" s="1"/>
  <c r="K29"/>
  <c r="H33"/>
  <c r="M25"/>
  <c r="N20"/>
  <c r="O20" s="1"/>
  <c r="M17"/>
  <c r="N12"/>
  <c r="O12" s="1"/>
  <c r="M93" l="1"/>
  <c r="K97"/>
  <c r="M85"/>
  <c r="K89"/>
  <c r="K73"/>
  <c r="K49"/>
  <c r="M44"/>
  <c r="N41"/>
  <c r="O41" s="1"/>
  <c r="M29"/>
  <c r="K33"/>
  <c r="N25"/>
  <c r="O25" s="1"/>
  <c r="N17"/>
  <c r="O17" s="1"/>
  <c r="K98" l="1"/>
  <c r="K99"/>
  <c r="M97"/>
  <c r="M89"/>
  <c r="M73"/>
  <c r="N44"/>
  <c r="M49"/>
  <c r="O44"/>
  <c r="N29"/>
  <c r="O29" s="1"/>
  <c r="M33"/>
  <c r="N49" l="1"/>
  <c r="O49" s="1"/>
  <c r="N33"/>
  <c r="O33" s="1"/>
</calcChain>
</file>

<file path=xl/sharedStrings.xml><?xml version="1.0" encoding="utf-8"?>
<sst xmlns="http://schemas.openxmlformats.org/spreadsheetml/2006/main" count="595" uniqueCount="195">
  <si>
    <t>№ п/п</t>
  </si>
  <si>
    <t>наименование услуги</t>
  </si>
  <si>
    <t>расходники</t>
  </si>
  <si>
    <t>Ф.О.Т.</t>
  </si>
  <si>
    <t>Брутто маржа</t>
  </si>
  <si>
    <t>востребованность</t>
  </si>
  <si>
    <t>отношение к цеху(ам)</t>
  </si>
  <si>
    <t>Полировка кузова 1</t>
  </si>
  <si>
    <t>Полировка кузова 2</t>
  </si>
  <si>
    <t>Полировка кузова 3</t>
  </si>
  <si>
    <t>кузовной</t>
  </si>
  <si>
    <t>средняя</t>
  </si>
  <si>
    <t>Покрытие Ceramic PRO 4 слоя</t>
  </si>
  <si>
    <t>Покрытие Ceramic PRO 2 слоя</t>
  </si>
  <si>
    <t>Покрытие Ceramic PRO 9 слоев</t>
  </si>
  <si>
    <t>наименование</t>
  </si>
  <si>
    <t>назначение</t>
  </si>
  <si>
    <t>цена</t>
  </si>
  <si>
    <t>кол-во</t>
  </si>
  <si>
    <t>сумма</t>
  </si>
  <si>
    <t>Шиномонтажный станок Nordberg 4640 автомат 22"-24"</t>
  </si>
  <si>
    <t>шиномонтаж</t>
  </si>
  <si>
    <t>3-я рука для шиномонтажного станка Nordberg 46HD</t>
  </si>
  <si>
    <t>Балансировочный станок SIVIK Alpha luxe (СБМП-40 Л)</t>
  </si>
  <si>
    <t>Гайковерт пневматический Rossvik RT-5280</t>
  </si>
  <si>
    <t>шиномонтаж/сервис</t>
  </si>
  <si>
    <t>Набор ударных головок HANS 84613M от 10 до 30 мм.</t>
  </si>
  <si>
    <t>Вулканизатор ROSSVIK ТП-1Э</t>
  </si>
  <si>
    <t>Домкрат подкатной низкопрофильный Nordberg 32032</t>
  </si>
  <si>
    <t xml:space="preserve"> Станок для правки дисков TITAN - KONIG 5700 S ATEK</t>
  </si>
  <si>
    <t>Компрессор винтовой с осушителем Ремеза BK15Т-10-500Д</t>
  </si>
  <si>
    <t>Двухстоечный подъемник СТАНКОИМПОРТ ПГН 2-4.0, г/п 4000кг</t>
  </si>
  <si>
    <t>сервис/детейлинг</t>
  </si>
  <si>
    <t>Стойка трансмиссионная на 500 кг StankoImport SD0303</t>
  </si>
  <si>
    <t>сервис</t>
  </si>
  <si>
    <t>ГИДРАВЛИЧЕСКИЙ ПРЕСС NORDBERG ECO N3620L</t>
  </si>
  <si>
    <t>сервис/кузовной цех</t>
  </si>
  <si>
    <t>Покраска автомобиля в круг с проемами 1</t>
  </si>
  <si>
    <t>Покраска автомобиля в круг с проемами 2</t>
  </si>
  <si>
    <t>Покраска автомобиля в круг с проемами 3</t>
  </si>
  <si>
    <t>Покраска автомобиля в круг без проемов 1</t>
  </si>
  <si>
    <t>Покраска автомобиля в круг без проемов 2</t>
  </si>
  <si>
    <t>Покраска автомобиля в круг без проемов 3</t>
  </si>
  <si>
    <t>Покраска одного элемента 1</t>
  </si>
  <si>
    <t>Покраска одного элемента 2</t>
  </si>
  <si>
    <t>Покраска одного элемента 3</t>
  </si>
  <si>
    <t>высокая</t>
  </si>
  <si>
    <t>Покрасочно-сушильная камера (новая)</t>
  </si>
  <si>
    <t>кузовной цех</t>
  </si>
  <si>
    <t>Аппарат сварочный для точечной сварки / споттер</t>
  </si>
  <si>
    <t>Сварочный полуавтомат 380в с баллоном и шлангами</t>
  </si>
  <si>
    <t>Набор Гидравлики для кузовных работ</t>
  </si>
  <si>
    <t>Шлиповальные машинки эксцентрические для подготовки кузовных деталей</t>
  </si>
  <si>
    <t>Набор для PDR (удаление вмятин без покраски)</t>
  </si>
  <si>
    <t>Пульверизаторы грунт+база+лак (всего 3 шт)</t>
  </si>
  <si>
    <t>Мойка - аппарат высокого давления MLC-C 2117 P (Стационарный настенный) (Портотехника, Италия)</t>
  </si>
  <si>
    <t>мойка/детейлинг</t>
  </si>
  <si>
    <t>Пеногенератор It 24 inox (нерж.) Италия</t>
  </si>
  <si>
    <t xml:space="preserve">Panda 440M GA XP Plast  Водопылесос (на тележке) </t>
  </si>
  <si>
    <t>Поворотная консоль (балка) с резиновым шлангом, 2m, 250bar, 360° потолочная, оцинк. сталь, вход-1/4внут, выход-3/8внеш</t>
  </si>
  <si>
    <t>M22-15 Шланг ВД гайка-гайка, 2SN-06, 450 бар. 15 м</t>
  </si>
  <si>
    <t xml:space="preserve">Пистолет ST-2300 (с вращающийся муфтой) </t>
  </si>
  <si>
    <t>Копье 60 см. прямое 1/4 (Кр.)</t>
  </si>
  <si>
    <t xml:space="preserve">Форсунка 25045 </t>
  </si>
  <si>
    <t>Итого:</t>
  </si>
  <si>
    <t>общее</t>
  </si>
  <si>
    <t>Статья расходов</t>
  </si>
  <si>
    <t>Единица измрения</t>
  </si>
  <si>
    <t>м.кв.</t>
  </si>
  <si>
    <t>цена работы</t>
  </si>
  <si>
    <t>Стоимость материаллов</t>
  </si>
  <si>
    <t>Объем работы</t>
  </si>
  <si>
    <t>Стяжка пола перед укладкой плитки (выравнивающая)</t>
  </si>
  <si>
    <t>Ямы пескоуловители для автомойки (вырезать и оштукатурить) 2шт.</t>
  </si>
  <si>
    <t>м.3</t>
  </si>
  <si>
    <t>Система очистки сточных вод</t>
  </si>
  <si>
    <t>Накоптель для воды 500л</t>
  </si>
  <si>
    <t>Система фильтрации воды на входе</t>
  </si>
  <si>
    <t>Стабилизатор напряжения Ресанта АСН-10000/1-Ц</t>
  </si>
  <si>
    <t>Желоб водоотведения (вырезать, создать уклон 1см/1м, установить решетку)</t>
  </si>
  <si>
    <t xml:space="preserve">Облицовка пола керамической плиткой </t>
  </si>
  <si>
    <t>Разведение воды и воздуха полипропиленом</t>
  </si>
  <si>
    <t>м.паг.</t>
  </si>
  <si>
    <t xml:space="preserve">Монтаж вентиляционной системы </t>
  </si>
  <si>
    <t>Монтаж освещения и электрики</t>
  </si>
  <si>
    <t>Монтаж металлоконструкций для основания 2-го этажа (сезонное хранение шин)</t>
  </si>
  <si>
    <t>Клиентская зона (Диван, столик, Телевизор, PlayStation, Кофейный аппарат)</t>
  </si>
  <si>
    <t>Ресепшн (Стойка, компьютер, МФУ, канцелярия)</t>
  </si>
  <si>
    <t>Работы PDR 1</t>
  </si>
  <si>
    <t>Работы PDR 2</t>
  </si>
  <si>
    <t>Работы PDR 3</t>
  </si>
  <si>
    <t>Работы PDR 4</t>
  </si>
  <si>
    <t>Инструмент для малярки и слесарки</t>
  </si>
  <si>
    <t>Установка сбора и замены масла AE&amp;T HC-2185</t>
  </si>
  <si>
    <t>Рабочее место менеджера (стол, кресло, ноутбук,) 2шт.</t>
  </si>
  <si>
    <t>Перегородка между офисом и комнатой персонала</t>
  </si>
  <si>
    <t>Оборудовать комнату персонала</t>
  </si>
  <si>
    <t>полностью</t>
  </si>
  <si>
    <t>Сезонная смена шин стандарт</t>
  </si>
  <si>
    <t>усредненная прайсовая стоимость</t>
  </si>
  <si>
    <t>регламент по времени (час)</t>
  </si>
  <si>
    <t>Сезонная смена шин комплекс</t>
  </si>
  <si>
    <t>Сезонная смена шин комплекс плюс</t>
  </si>
  <si>
    <t>Сезонная замена колес в сборе с балансировкой 1</t>
  </si>
  <si>
    <t>Сезонная замена колес в сборе с балансировкой 2</t>
  </si>
  <si>
    <t>Сезонная замена колес в сборе с балансировкой 3</t>
  </si>
  <si>
    <t>Правка литых дисков за 1 шт. до R19 до R20 легковые</t>
  </si>
  <si>
    <t>Правка литых дисков за 1 шт. от R20 до R24 легковые</t>
  </si>
  <si>
    <t>Правка литых дисков за 1 шт. от R17 до R18 легковые</t>
  </si>
  <si>
    <t>Правка литых дисков за 1 шт. до R16 легковые</t>
  </si>
  <si>
    <t>Правка лиых дисков за 1 шт. до R16 внедорожники и кроссоверы</t>
  </si>
  <si>
    <t>Правка лиых дисков за 1 шт. от R17 до R18 внедорожники и кроссоверы</t>
  </si>
  <si>
    <t>Правка лиых дисков за 1 шт. от R19 до R20 внедорожники и кроссоверы</t>
  </si>
  <si>
    <t>Правка лиых дисков за 1 шт. от R20 до R24 внедорожники и кроссоверы</t>
  </si>
  <si>
    <t>Правка кованных дисков за 1шт. До R16</t>
  </si>
  <si>
    <t>Правка кованных дисков за 1шт. От R17 До R18</t>
  </si>
  <si>
    <t xml:space="preserve">Правка кованных дисков за 1шт. от R19 до R20 </t>
  </si>
  <si>
    <t>Правка кованных дисков за 1шт. От R20  до R24</t>
  </si>
  <si>
    <t xml:space="preserve">Ремонт боковых порезов легковых шин </t>
  </si>
  <si>
    <t>Ремонт боковых порезов легковых шин (низкий профиль)</t>
  </si>
  <si>
    <t>Ремонт боковых порезов кроссоверы/внедорожники</t>
  </si>
  <si>
    <t>Ремонт боковых порезов кроссоверы/внедорожники (низкий профиль)</t>
  </si>
  <si>
    <t>Мойка легкового автомобиля (малый и средний класс) стандарт</t>
  </si>
  <si>
    <t>Мойка легкового автомобиля (малый и средний класс) премиум</t>
  </si>
  <si>
    <t>Мойка легкового автомобиля (малый и средний класс) комплекс</t>
  </si>
  <si>
    <t>Мойка легкового автомобиля (малый и средний класс) детейлинг</t>
  </si>
  <si>
    <t>Мойка легкового автомобиля (бизнес класс) стандарт</t>
  </si>
  <si>
    <t>Мойка легкового автомобиля (бизнес класс) комплекс</t>
  </si>
  <si>
    <t>Мойка легкового автомобиля (бизнес класс) премиум</t>
  </si>
  <si>
    <t>Мойка легкового автомобиля (бизнес класс) детейлинг</t>
  </si>
  <si>
    <t>Мойка легкового автомобиля (представительский класс) стандарт</t>
  </si>
  <si>
    <t>Мойка легкового автомобиля (представительский класс) комплекс</t>
  </si>
  <si>
    <t>Мойка легкового автомобиля (представительский класс) премиум</t>
  </si>
  <si>
    <t>Мойка легкового автомобиля (представительский класс) детейлинг</t>
  </si>
  <si>
    <t>Мойка легкового автомобиля (внедорожники и микроавтобусы) стандарт</t>
  </si>
  <si>
    <t>Мойка легкового автомобиля (внедорожники и микроавтобусы) комплекс</t>
  </si>
  <si>
    <t>Мойка легкового автомобиля (внедорожники и микроавтобусы) премиум</t>
  </si>
  <si>
    <t>Мойка легкового автомобиля (внедорожники и микроавтобусы) детейлинг</t>
  </si>
  <si>
    <t>автомойка</t>
  </si>
  <si>
    <t>Замена тормозных колодок на одной оси (малый и средний класс)</t>
  </si>
  <si>
    <t>автосервис</t>
  </si>
  <si>
    <t>Замена тормозных колодок на одной оси (бизнес класс)</t>
  </si>
  <si>
    <t>Замена тормозных колодок на одной оси (представительский класс)</t>
  </si>
  <si>
    <t>Замена тормозных колодок на одной оси (внедорожники и микроавтобусы)</t>
  </si>
  <si>
    <t>Замена тормозной жидкости (малый и средний класс)</t>
  </si>
  <si>
    <t>Замена тормозной жидкости (бизнес класс)</t>
  </si>
  <si>
    <t>Замена тормозной жидкости (представительский класс)</t>
  </si>
  <si>
    <t>Замена тормозной жидкости (внедорожники и микроавтобусы)</t>
  </si>
  <si>
    <t>Замена масла в ДВС без съема защиты картера (бизнес класс)</t>
  </si>
  <si>
    <t>Замена масла в ДВС без съема защиты картера (малый и средний класс)</t>
  </si>
  <si>
    <t>Замена масла в ДВС без съема защиты картера (представительский класс)</t>
  </si>
  <si>
    <t>Замена масла в ДВС без съема защиты картера (внедорожники и микроавтобусы)</t>
  </si>
  <si>
    <t>Замена масла в МКПП</t>
  </si>
  <si>
    <t>Замена масла в АКПП слив-залив</t>
  </si>
  <si>
    <t xml:space="preserve">Замена масла в АКПП с фильтром </t>
  </si>
  <si>
    <t xml:space="preserve">Замена масла в редукторе переднего моста </t>
  </si>
  <si>
    <t xml:space="preserve">Замена масла в редукторе заднего моста </t>
  </si>
  <si>
    <t>Замена масла в раздатке</t>
  </si>
  <si>
    <t>Установка для слива и откачки отработанного масла 70 л NORDBERG 2379</t>
  </si>
  <si>
    <t>Установка для замены тормозной жидкости и покачки тормозов и сцепления KraftWell KRW1883, объем 5 л, пневматическая</t>
  </si>
  <si>
    <t xml:space="preserve">наименование цеха </t>
  </si>
  <si>
    <t>основные, прибыльные услуги (кол-во)</t>
  </si>
  <si>
    <t>средняя стоимость услуги</t>
  </si>
  <si>
    <t>затраты на рекламу</t>
  </si>
  <si>
    <t>Фонд оплаты труда</t>
  </si>
  <si>
    <t>чистая прибыль</t>
  </si>
  <si>
    <t>валовая прибыль</t>
  </si>
  <si>
    <t xml:space="preserve"> </t>
  </si>
  <si>
    <t>планируемая выручка в месяц</t>
  </si>
  <si>
    <t>Система учета клиентов, 1С, видеонаблюдение</t>
  </si>
  <si>
    <t>Расходы на рекламу на 6 месяцев</t>
  </si>
  <si>
    <t>Сумма</t>
  </si>
  <si>
    <t>Расходники и автохимия</t>
  </si>
  <si>
    <t>Страховочные средства на оплату труда до выхода на самоокупаемость</t>
  </si>
  <si>
    <t>возврат инвестиций</t>
  </si>
  <si>
    <t>резерв на аренду</t>
  </si>
  <si>
    <t>резерв на зарплату</t>
  </si>
  <si>
    <t>20% остаток после возврата инвестиций</t>
  </si>
  <si>
    <t>Итоговые показатели:</t>
  </si>
  <si>
    <t xml:space="preserve">Ноябрь 2020 </t>
  </si>
  <si>
    <t xml:space="preserve">Декабрь 2020 </t>
  </si>
  <si>
    <t>количество чеков в месяц</t>
  </si>
  <si>
    <t xml:space="preserve">Январь 2021 </t>
  </si>
  <si>
    <t xml:space="preserve">Февраль 2021 </t>
  </si>
  <si>
    <t xml:space="preserve">Март 2021 </t>
  </si>
  <si>
    <t xml:space="preserve">Апрель 2021 </t>
  </si>
  <si>
    <t>Май 2021</t>
  </si>
  <si>
    <t xml:space="preserve">Июнь 2021 </t>
  </si>
  <si>
    <t xml:space="preserve">Июль 2021 </t>
  </si>
  <si>
    <t xml:space="preserve">Август 2021 </t>
  </si>
  <si>
    <t xml:space="preserve">Сентябрь 2021 </t>
  </si>
  <si>
    <t>Рассчет ожидаемой прибыли и затрат на этапе развития, до выхода на прибыль.                                                    (общая сумма инвестиций 7 289 469р)</t>
  </si>
  <si>
    <t xml:space="preserve">автомойка </t>
  </si>
  <si>
    <t>детейлинг</t>
  </si>
  <si>
    <t>Октябрь 2020 - (запуск в середине месяца)</t>
  </si>
</sst>
</file>

<file path=xl/styles.xml><?xml version="1.0" encoding="utf-8"?>
<styleSheet xmlns="http://schemas.openxmlformats.org/spreadsheetml/2006/main">
  <numFmts count="3">
    <numFmt numFmtId="164" formatCode="#,##0.0\ &quot;₽&quot;"/>
    <numFmt numFmtId="165" formatCode="#,##0\ &quot;₽&quot;"/>
    <numFmt numFmtId="166" formatCode="#,##0.00\ &quot;₽&quot;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0" xfId="0" applyNumberFormat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right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5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166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3" fillId="0" borderId="1" xfId="0" applyNumberFormat="1" applyFont="1" applyBorder="1"/>
    <xf numFmtId="0" fontId="3" fillId="0" borderId="1" xfId="0" applyFont="1" applyBorder="1"/>
    <xf numFmtId="165" fontId="3" fillId="0" borderId="1" xfId="0" applyNumberFormat="1" applyFont="1" applyBorder="1" applyAlignment="1"/>
    <xf numFmtId="0" fontId="0" fillId="0" borderId="0" xfId="0" applyAlignment="1"/>
    <xf numFmtId="0" fontId="2" fillId="0" borderId="1" xfId="0" applyFont="1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88"/>
  <sheetViews>
    <sheetView tabSelected="1" workbookViewId="0">
      <pane ySplit="1" topLeftCell="A2" activePane="bottomLeft" state="frozen"/>
      <selection pane="bottomLeft" activeCell="D77" sqref="D77"/>
    </sheetView>
  </sheetViews>
  <sheetFormatPr defaultRowHeight="15"/>
  <cols>
    <col min="1" max="1" width="5.85546875" customWidth="1"/>
    <col min="2" max="2" width="77.85546875" bestFit="1" customWidth="1"/>
    <col min="3" max="3" width="13.42578125" style="30" customWidth="1"/>
    <col min="4" max="4" width="14" style="31" customWidth="1"/>
    <col min="5" max="5" width="12.7109375" customWidth="1"/>
    <col min="6" max="6" width="11.5703125" customWidth="1"/>
    <col min="8" max="8" width="11.140625" style="4" customWidth="1"/>
    <col min="9" max="9" width="18.140625" customWidth="1"/>
  </cols>
  <sheetData>
    <row r="1" spans="1:9" s="1" customFormat="1" ht="45">
      <c r="A1" s="1" t="s">
        <v>0</v>
      </c>
      <c r="B1" s="1" t="s">
        <v>1</v>
      </c>
      <c r="C1" s="18" t="s">
        <v>99</v>
      </c>
      <c r="D1" s="25" t="s">
        <v>100</v>
      </c>
      <c r="E1" s="1" t="s">
        <v>6</v>
      </c>
      <c r="F1" s="1" t="s">
        <v>2</v>
      </c>
      <c r="G1" s="1" t="s">
        <v>3</v>
      </c>
      <c r="H1" s="3" t="s">
        <v>4</v>
      </c>
      <c r="I1" s="1" t="s">
        <v>5</v>
      </c>
    </row>
    <row r="2" spans="1:9">
      <c r="A2">
        <v>1</v>
      </c>
      <c r="B2" t="s">
        <v>7</v>
      </c>
      <c r="C2" s="30">
        <v>14000</v>
      </c>
      <c r="D2" s="31">
        <v>1</v>
      </c>
      <c r="E2" t="s">
        <v>193</v>
      </c>
      <c r="F2">
        <v>1400</v>
      </c>
      <c r="G2" s="2">
        <v>0.3</v>
      </c>
      <c r="H2" s="4">
        <f>(C2-F2)*0.7</f>
        <v>8820</v>
      </c>
      <c r="I2" t="s">
        <v>11</v>
      </c>
    </row>
    <row r="3" spans="1:9">
      <c r="A3">
        <v>2</v>
      </c>
      <c r="B3" t="s">
        <v>8</v>
      </c>
      <c r="C3" s="30">
        <v>16000</v>
      </c>
      <c r="D3" s="31">
        <v>1.5</v>
      </c>
      <c r="E3" t="s">
        <v>193</v>
      </c>
      <c r="F3">
        <v>1600</v>
      </c>
      <c r="G3" s="2">
        <v>0.3</v>
      </c>
      <c r="H3" s="4">
        <f t="shared" ref="H3:H4" si="0">(C3-F3)*0.7</f>
        <v>10080</v>
      </c>
      <c r="I3" t="s">
        <v>11</v>
      </c>
    </row>
    <row r="4" spans="1:9">
      <c r="A4">
        <v>3</v>
      </c>
      <c r="B4" t="s">
        <v>9</v>
      </c>
      <c r="C4" s="30">
        <v>21000</v>
      </c>
      <c r="D4" s="31">
        <v>2</v>
      </c>
      <c r="E4" t="s">
        <v>193</v>
      </c>
      <c r="F4">
        <v>2100</v>
      </c>
      <c r="G4" s="2">
        <v>0.3</v>
      </c>
      <c r="H4" s="4">
        <f t="shared" si="0"/>
        <v>13230</v>
      </c>
      <c r="I4" t="s">
        <v>11</v>
      </c>
    </row>
    <row r="5" spans="1:9">
      <c r="A5">
        <v>4</v>
      </c>
      <c r="B5" t="s">
        <v>13</v>
      </c>
      <c r="C5" s="30">
        <v>30000</v>
      </c>
      <c r="D5" s="31">
        <v>6</v>
      </c>
      <c r="E5" t="s">
        <v>193</v>
      </c>
      <c r="F5">
        <v>3000</v>
      </c>
      <c r="G5" s="2">
        <v>0.2</v>
      </c>
      <c r="H5" s="4">
        <f>(C5-F5)*0.8</f>
        <v>21600</v>
      </c>
      <c r="I5" t="s">
        <v>11</v>
      </c>
    </row>
    <row r="6" spans="1:9">
      <c r="A6">
        <v>5</v>
      </c>
      <c r="B6" t="s">
        <v>12</v>
      </c>
      <c r="C6" s="30">
        <v>60000</v>
      </c>
      <c r="D6" s="31">
        <v>14</v>
      </c>
      <c r="E6" t="s">
        <v>193</v>
      </c>
      <c r="F6">
        <v>10000</v>
      </c>
      <c r="G6" s="2">
        <v>0.2</v>
      </c>
      <c r="H6" s="4">
        <f t="shared" ref="H6:H7" si="1">(C6-F6)*0.8</f>
        <v>40000</v>
      </c>
      <c r="I6" t="s">
        <v>11</v>
      </c>
    </row>
    <row r="7" spans="1:9">
      <c r="A7">
        <v>6</v>
      </c>
      <c r="B7" t="s">
        <v>14</v>
      </c>
      <c r="C7" s="30">
        <v>120000</v>
      </c>
      <c r="D7" s="31">
        <v>24</v>
      </c>
      <c r="E7" t="s">
        <v>193</v>
      </c>
      <c r="F7">
        <v>25000</v>
      </c>
      <c r="G7" s="2">
        <v>0.2</v>
      </c>
      <c r="H7" s="4">
        <f t="shared" si="1"/>
        <v>76000</v>
      </c>
      <c r="I7" t="s">
        <v>11</v>
      </c>
    </row>
    <row r="8" spans="1:9">
      <c r="A8">
        <v>7</v>
      </c>
      <c r="B8" t="s">
        <v>37</v>
      </c>
      <c r="C8" s="30">
        <v>120000</v>
      </c>
      <c r="D8" s="31">
        <v>168</v>
      </c>
      <c r="E8" t="s">
        <v>10</v>
      </c>
      <c r="F8">
        <f>C8*0.3</f>
        <v>36000</v>
      </c>
      <c r="G8" s="2">
        <v>0.4</v>
      </c>
      <c r="H8" s="4">
        <f>(C8-F8)*0.6</f>
        <v>50400</v>
      </c>
      <c r="I8" t="s">
        <v>46</v>
      </c>
    </row>
    <row r="9" spans="1:9">
      <c r="A9">
        <v>8</v>
      </c>
      <c r="B9" t="s">
        <v>38</v>
      </c>
      <c r="C9" s="30">
        <v>150000</v>
      </c>
      <c r="D9" s="31">
        <v>168</v>
      </c>
      <c r="E9" t="s">
        <v>10</v>
      </c>
      <c r="F9">
        <f t="shared" ref="F9:F16" si="2">C9*0.3</f>
        <v>45000</v>
      </c>
      <c r="G9" s="2">
        <v>0.4</v>
      </c>
      <c r="H9" s="4">
        <f t="shared" ref="H9:H16" si="3">(C9-F9)*0.6</f>
        <v>63000</v>
      </c>
      <c r="I9" t="s">
        <v>46</v>
      </c>
    </row>
    <row r="10" spans="1:9">
      <c r="A10">
        <v>9</v>
      </c>
      <c r="B10" t="s">
        <v>39</v>
      </c>
      <c r="C10" s="30">
        <v>180000</v>
      </c>
      <c r="D10" s="31">
        <v>168</v>
      </c>
      <c r="E10" t="s">
        <v>10</v>
      </c>
      <c r="F10">
        <f t="shared" si="2"/>
        <v>54000</v>
      </c>
      <c r="G10" s="2">
        <v>0.4</v>
      </c>
      <c r="H10" s="4">
        <f t="shared" si="3"/>
        <v>75600</v>
      </c>
      <c r="I10" t="s">
        <v>46</v>
      </c>
    </row>
    <row r="11" spans="1:9">
      <c r="A11">
        <v>10</v>
      </c>
      <c r="B11" t="s">
        <v>40</v>
      </c>
      <c r="C11" s="30">
        <v>100000</v>
      </c>
      <c r="D11" s="31">
        <v>168</v>
      </c>
      <c r="E11" t="s">
        <v>10</v>
      </c>
      <c r="F11">
        <f t="shared" si="2"/>
        <v>30000</v>
      </c>
      <c r="G11" s="2">
        <v>0.4</v>
      </c>
      <c r="H11" s="4">
        <f t="shared" si="3"/>
        <v>42000</v>
      </c>
      <c r="I11" t="s">
        <v>46</v>
      </c>
    </row>
    <row r="12" spans="1:9">
      <c r="A12">
        <v>11</v>
      </c>
      <c r="B12" t="s">
        <v>41</v>
      </c>
      <c r="C12" s="30">
        <v>140000</v>
      </c>
      <c r="D12" s="31">
        <v>168</v>
      </c>
      <c r="E12" t="s">
        <v>10</v>
      </c>
      <c r="F12">
        <f t="shared" si="2"/>
        <v>42000</v>
      </c>
      <c r="G12" s="2">
        <v>0.4</v>
      </c>
      <c r="H12" s="4">
        <f t="shared" si="3"/>
        <v>58800</v>
      </c>
      <c r="I12" t="s">
        <v>46</v>
      </c>
    </row>
    <row r="13" spans="1:9">
      <c r="A13">
        <v>12</v>
      </c>
      <c r="B13" t="s">
        <v>42</v>
      </c>
      <c r="C13" s="30">
        <v>160000</v>
      </c>
      <c r="D13" s="31">
        <v>168</v>
      </c>
      <c r="E13" t="s">
        <v>10</v>
      </c>
      <c r="F13">
        <f t="shared" si="2"/>
        <v>48000</v>
      </c>
      <c r="G13" s="2">
        <v>0.4</v>
      </c>
      <c r="H13" s="4">
        <f t="shared" si="3"/>
        <v>67200</v>
      </c>
      <c r="I13" t="s">
        <v>46</v>
      </c>
    </row>
    <row r="14" spans="1:9">
      <c r="A14">
        <v>13</v>
      </c>
      <c r="B14" t="s">
        <v>43</v>
      </c>
      <c r="C14" s="30">
        <v>8000</v>
      </c>
      <c r="D14" s="31">
        <v>48</v>
      </c>
      <c r="E14" t="s">
        <v>10</v>
      </c>
      <c r="F14">
        <f t="shared" si="2"/>
        <v>2400</v>
      </c>
      <c r="G14" s="2">
        <v>0.4</v>
      </c>
      <c r="H14" s="4">
        <f t="shared" si="3"/>
        <v>3360</v>
      </c>
      <c r="I14" t="s">
        <v>46</v>
      </c>
    </row>
    <row r="15" spans="1:9">
      <c r="A15">
        <v>14</v>
      </c>
      <c r="B15" t="s">
        <v>44</v>
      </c>
      <c r="C15" s="30">
        <v>12000</v>
      </c>
      <c r="D15" s="31">
        <v>48</v>
      </c>
      <c r="E15" t="s">
        <v>10</v>
      </c>
      <c r="F15">
        <f t="shared" si="2"/>
        <v>3600</v>
      </c>
      <c r="G15" s="2">
        <v>0.4</v>
      </c>
      <c r="H15" s="4">
        <f t="shared" si="3"/>
        <v>5040</v>
      </c>
      <c r="I15" t="s">
        <v>46</v>
      </c>
    </row>
    <row r="16" spans="1:9">
      <c r="A16">
        <v>15</v>
      </c>
      <c r="B16" t="s">
        <v>45</v>
      </c>
      <c r="C16" s="30">
        <v>20000</v>
      </c>
      <c r="D16" s="31">
        <v>96</v>
      </c>
      <c r="E16" t="s">
        <v>10</v>
      </c>
      <c r="F16">
        <f t="shared" si="2"/>
        <v>6000</v>
      </c>
      <c r="G16" s="2">
        <v>0.4</v>
      </c>
      <c r="H16" s="4">
        <f t="shared" si="3"/>
        <v>8400</v>
      </c>
      <c r="I16" t="s">
        <v>46</v>
      </c>
    </row>
    <row r="17" spans="1:9">
      <c r="A17">
        <v>16</v>
      </c>
      <c r="B17" t="s">
        <v>88</v>
      </c>
      <c r="C17" s="30">
        <v>1000</v>
      </c>
      <c r="D17" s="31">
        <v>0.5</v>
      </c>
      <c r="E17" t="s">
        <v>10</v>
      </c>
      <c r="F17">
        <v>0</v>
      </c>
      <c r="G17" s="2">
        <v>0.5</v>
      </c>
      <c r="H17" s="4">
        <f>(C17-F17)*0.5</f>
        <v>500</v>
      </c>
      <c r="I17" t="s">
        <v>46</v>
      </c>
    </row>
    <row r="18" spans="1:9">
      <c r="A18">
        <v>17</v>
      </c>
      <c r="B18" t="s">
        <v>89</v>
      </c>
      <c r="C18" s="30">
        <v>5000</v>
      </c>
      <c r="D18" s="31">
        <v>2</v>
      </c>
      <c r="E18" t="s">
        <v>10</v>
      </c>
      <c r="F18">
        <v>0</v>
      </c>
      <c r="G18" s="2">
        <v>0.5</v>
      </c>
      <c r="H18" s="4">
        <f t="shared" ref="H18:H20" si="4">(C18-F18)*0.5</f>
        <v>2500</v>
      </c>
      <c r="I18" t="s">
        <v>46</v>
      </c>
    </row>
    <row r="19" spans="1:9">
      <c r="A19">
        <v>18</v>
      </c>
      <c r="B19" t="s">
        <v>90</v>
      </c>
      <c r="C19" s="30">
        <v>30000</v>
      </c>
      <c r="D19" s="31">
        <v>6</v>
      </c>
      <c r="E19" t="s">
        <v>10</v>
      </c>
      <c r="F19">
        <v>0</v>
      </c>
      <c r="G19" s="2">
        <v>0.5</v>
      </c>
      <c r="H19" s="4">
        <f t="shared" si="4"/>
        <v>15000</v>
      </c>
      <c r="I19" t="s">
        <v>46</v>
      </c>
    </row>
    <row r="20" spans="1:9">
      <c r="A20">
        <v>19</v>
      </c>
      <c r="B20" t="s">
        <v>91</v>
      </c>
      <c r="C20" s="30">
        <v>100000</v>
      </c>
      <c r="D20" s="31">
        <v>48</v>
      </c>
      <c r="E20" t="s">
        <v>10</v>
      </c>
      <c r="F20">
        <v>0</v>
      </c>
      <c r="G20" s="2">
        <v>0.5</v>
      </c>
      <c r="H20" s="4">
        <f t="shared" si="4"/>
        <v>50000</v>
      </c>
      <c r="I20" t="s">
        <v>46</v>
      </c>
    </row>
    <row r="21" spans="1:9">
      <c r="A21">
        <v>20</v>
      </c>
      <c r="B21" t="s">
        <v>98</v>
      </c>
      <c r="C21" s="30">
        <v>1800</v>
      </c>
      <c r="D21" s="31" t="s">
        <v>167</v>
      </c>
      <c r="E21" t="s">
        <v>21</v>
      </c>
      <c r="F21">
        <v>100</v>
      </c>
      <c r="G21" s="2">
        <v>0.25</v>
      </c>
      <c r="H21" s="4">
        <f>(C21-F21)*0.75</f>
        <v>1275</v>
      </c>
      <c r="I21" t="s">
        <v>46</v>
      </c>
    </row>
    <row r="22" spans="1:9">
      <c r="A22">
        <v>21</v>
      </c>
      <c r="B22" t="s">
        <v>101</v>
      </c>
      <c r="C22" s="30">
        <v>3000</v>
      </c>
      <c r="D22" s="31">
        <v>0.5</v>
      </c>
      <c r="E22" t="s">
        <v>21</v>
      </c>
      <c r="F22">
        <v>150</v>
      </c>
      <c r="G22" s="2">
        <v>0.25</v>
      </c>
      <c r="H22" s="4">
        <f t="shared" ref="H22:H38" si="5">(C22-F22)*0.75</f>
        <v>2137.5</v>
      </c>
      <c r="I22" t="s">
        <v>46</v>
      </c>
    </row>
    <row r="23" spans="1:9">
      <c r="A23">
        <v>22</v>
      </c>
      <c r="B23" t="s">
        <v>102</v>
      </c>
      <c r="C23" s="30">
        <v>5500</v>
      </c>
      <c r="D23" s="31">
        <v>0.7</v>
      </c>
      <c r="E23" t="s">
        <v>21</v>
      </c>
      <c r="F23">
        <v>150</v>
      </c>
      <c r="G23" s="2">
        <v>0.25</v>
      </c>
      <c r="H23" s="4">
        <f t="shared" si="5"/>
        <v>4012.5</v>
      </c>
      <c r="I23" t="s">
        <v>46</v>
      </c>
    </row>
    <row r="24" spans="1:9">
      <c r="A24">
        <v>23</v>
      </c>
      <c r="B24" t="s">
        <v>103</v>
      </c>
      <c r="C24" s="30">
        <v>1200</v>
      </c>
      <c r="D24" s="31">
        <v>0.2</v>
      </c>
      <c r="E24" t="s">
        <v>21</v>
      </c>
      <c r="F24">
        <v>100</v>
      </c>
      <c r="G24" s="2">
        <v>0.25</v>
      </c>
      <c r="H24" s="4">
        <f t="shared" si="5"/>
        <v>825</v>
      </c>
      <c r="I24" t="s">
        <v>46</v>
      </c>
    </row>
    <row r="25" spans="1:9">
      <c r="A25">
        <v>24</v>
      </c>
      <c r="B25" t="s">
        <v>104</v>
      </c>
      <c r="C25" s="30">
        <v>2000</v>
      </c>
      <c r="D25" s="31">
        <v>0.3</v>
      </c>
      <c r="E25" t="s">
        <v>21</v>
      </c>
      <c r="F25">
        <v>120</v>
      </c>
      <c r="G25" s="2">
        <v>0.25</v>
      </c>
      <c r="H25" s="4">
        <f t="shared" si="5"/>
        <v>1410</v>
      </c>
      <c r="I25" t="s">
        <v>46</v>
      </c>
    </row>
    <row r="26" spans="1:9">
      <c r="A26">
        <v>25</v>
      </c>
      <c r="B26" t="s">
        <v>105</v>
      </c>
      <c r="C26" s="30">
        <v>3200</v>
      </c>
      <c r="D26" s="31">
        <v>0.3</v>
      </c>
      <c r="E26" t="s">
        <v>21</v>
      </c>
      <c r="F26">
        <v>150</v>
      </c>
      <c r="G26" s="2">
        <v>0.25</v>
      </c>
      <c r="H26" s="4">
        <f t="shared" si="5"/>
        <v>2287.5</v>
      </c>
      <c r="I26" t="s">
        <v>46</v>
      </c>
    </row>
    <row r="27" spans="1:9">
      <c r="A27">
        <v>26</v>
      </c>
      <c r="B27" t="s">
        <v>109</v>
      </c>
      <c r="C27" s="30">
        <v>1500</v>
      </c>
      <c r="D27" s="31">
        <v>0.5</v>
      </c>
      <c r="E27" t="s">
        <v>21</v>
      </c>
      <c r="F27">
        <v>50</v>
      </c>
      <c r="G27" s="2">
        <v>0.25</v>
      </c>
      <c r="H27" s="4">
        <f t="shared" si="5"/>
        <v>1087.5</v>
      </c>
      <c r="I27" t="s">
        <v>46</v>
      </c>
    </row>
    <row r="28" spans="1:9">
      <c r="A28">
        <v>27</v>
      </c>
      <c r="B28" t="s">
        <v>108</v>
      </c>
      <c r="C28" s="30">
        <v>2500</v>
      </c>
      <c r="D28" s="31">
        <v>0.5</v>
      </c>
      <c r="E28" t="s">
        <v>21</v>
      </c>
      <c r="F28">
        <v>50</v>
      </c>
      <c r="G28" s="2">
        <v>0.25</v>
      </c>
      <c r="H28" s="4">
        <f t="shared" si="5"/>
        <v>1837.5</v>
      </c>
      <c r="I28" t="s">
        <v>46</v>
      </c>
    </row>
    <row r="29" spans="1:9">
      <c r="A29">
        <v>28</v>
      </c>
      <c r="B29" t="s">
        <v>106</v>
      </c>
      <c r="C29" s="30">
        <v>3500</v>
      </c>
      <c r="D29" s="31">
        <v>0.5</v>
      </c>
      <c r="E29" t="s">
        <v>21</v>
      </c>
      <c r="F29">
        <v>50</v>
      </c>
      <c r="G29" s="2">
        <v>0.25</v>
      </c>
      <c r="H29" s="4">
        <f t="shared" si="5"/>
        <v>2587.5</v>
      </c>
      <c r="I29" t="s">
        <v>46</v>
      </c>
    </row>
    <row r="30" spans="1:9">
      <c r="A30">
        <v>29</v>
      </c>
      <c r="B30" t="s">
        <v>107</v>
      </c>
      <c r="C30" s="30">
        <v>5500</v>
      </c>
      <c r="D30" s="31">
        <v>0.5</v>
      </c>
      <c r="E30" t="s">
        <v>21</v>
      </c>
      <c r="F30">
        <v>50</v>
      </c>
      <c r="G30" s="2">
        <v>0.25</v>
      </c>
      <c r="H30" s="4">
        <f t="shared" si="5"/>
        <v>4087.5</v>
      </c>
      <c r="I30" t="s">
        <v>46</v>
      </c>
    </row>
    <row r="31" spans="1:9">
      <c r="A31">
        <v>30</v>
      </c>
      <c r="B31" t="s">
        <v>110</v>
      </c>
      <c r="C31" s="30">
        <v>2000</v>
      </c>
      <c r="E31" t="s">
        <v>21</v>
      </c>
      <c r="F31">
        <v>50</v>
      </c>
      <c r="G31" s="2">
        <v>0.25</v>
      </c>
      <c r="H31" s="4">
        <f t="shared" si="5"/>
        <v>1462.5</v>
      </c>
      <c r="I31" t="s">
        <v>46</v>
      </c>
    </row>
    <row r="32" spans="1:9">
      <c r="A32">
        <v>31</v>
      </c>
      <c r="B32" t="s">
        <v>111</v>
      </c>
      <c r="C32" s="30">
        <v>3000</v>
      </c>
      <c r="E32" t="s">
        <v>21</v>
      </c>
      <c r="F32">
        <v>50</v>
      </c>
      <c r="G32" s="2">
        <v>0.25</v>
      </c>
      <c r="H32" s="4">
        <f t="shared" si="5"/>
        <v>2212.5</v>
      </c>
      <c r="I32" t="s">
        <v>46</v>
      </c>
    </row>
    <row r="33" spans="1:9">
      <c r="A33">
        <v>32</v>
      </c>
      <c r="B33" t="s">
        <v>112</v>
      </c>
      <c r="C33" s="30">
        <v>4000</v>
      </c>
      <c r="E33" t="s">
        <v>21</v>
      </c>
      <c r="F33">
        <v>50</v>
      </c>
      <c r="G33" s="2">
        <v>0.25</v>
      </c>
      <c r="H33" s="4">
        <f t="shared" si="5"/>
        <v>2962.5</v>
      </c>
      <c r="I33" t="s">
        <v>46</v>
      </c>
    </row>
    <row r="34" spans="1:9">
      <c r="A34">
        <v>33</v>
      </c>
      <c r="B34" t="s">
        <v>113</v>
      </c>
      <c r="C34" s="30">
        <v>6000</v>
      </c>
      <c r="E34" t="s">
        <v>21</v>
      </c>
      <c r="F34">
        <v>50</v>
      </c>
      <c r="G34" s="2">
        <v>0.25</v>
      </c>
      <c r="H34" s="4">
        <f t="shared" si="5"/>
        <v>4462.5</v>
      </c>
      <c r="I34" t="s">
        <v>46</v>
      </c>
    </row>
    <row r="35" spans="1:9">
      <c r="A35">
        <v>34</v>
      </c>
      <c r="B35" t="s">
        <v>114</v>
      </c>
      <c r="C35" s="30">
        <v>3500</v>
      </c>
      <c r="D35" s="31">
        <v>1</v>
      </c>
      <c r="E35" t="s">
        <v>21</v>
      </c>
      <c r="F35">
        <v>50</v>
      </c>
      <c r="G35" s="2">
        <v>0.25</v>
      </c>
      <c r="H35" s="4">
        <f t="shared" si="5"/>
        <v>2587.5</v>
      </c>
      <c r="I35" t="s">
        <v>46</v>
      </c>
    </row>
    <row r="36" spans="1:9">
      <c r="A36">
        <v>35</v>
      </c>
      <c r="B36" t="s">
        <v>115</v>
      </c>
      <c r="C36" s="30">
        <v>4500</v>
      </c>
      <c r="D36" s="31">
        <v>1</v>
      </c>
      <c r="E36" t="s">
        <v>21</v>
      </c>
      <c r="F36">
        <v>50</v>
      </c>
      <c r="G36" s="2">
        <v>0.25</v>
      </c>
      <c r="H36" s="4">
        <f t="shared" si="5"/>
        <v>3337.5</v>
      </c>
      <c r="I36" t="s">
        <v>46</v>
      </c>
    </row>
    <row r="37" spans="1:9">
      <c r="A37">
        <v>36</v>
      </c>
      <c r="B37" t="s">
        <v>116</v>
      </c>
      <c r="C37" s="30">
        <v>7000</v>
      </c>
      <c r="D37" s="31">
        <v>1.5</v>
      </c>
      <c r="E37" t="s">
        <v>21</v>
      </c>
      <c r="F37">
        <v>50</v>
      </c>
      <c r="G37" s="2">
        <v>0.25</v>
      </c>
      <c r="H37" s="4">
        <f t="shared" si="5"/>
        <v>5212.5</v>
      </c>
      <c r="I37" t="s">
        <v>46</v>
      </c>
    </row>
    <row r="38" spans="1:9">
      <c r="A38">
        <v>37</v>
      </c>
      <c r="B38" t="s">
        <v>117</v>
      </c>
      <c r="C38" s="30">
        <v>10000</v>
      </c>
      <c r="D38" s="31">
        <v>2</v>
      </c>
      <c r="E38" t="s">
        <v>21</v>
      </c>
      <c r="F38">
        <v>50</v>
      </c>
      <c r="G38" s="2">
        <v>0.25</v>
      </c>
      <c r="H38" s="4">
        <f t="shared" si="5"/>
        <v>7462.5</v>
      </c>
      <c r="I38" t="s">
        <v>46</v>
      </c>
    </row>
    <row r="39" spans="1:9">
      <c r="A39">
        <v>38</v>
      </c>
      <c r="B39" t="s">
        <v>118</v>
      </c>
      <c r="C39" s="30">
        <v>1500</v>
      </c>
      <c r="D39" s="31">
        <v>3</v>
      </c>
      <c r="E39" t="s">
        <v>21</v>
      </c>
      <c r="F39">
        <v>100</v>
      </c>
      <c r="G39" s="2">
        <v>0.3</v>
      </c>
      <c r="H39" s="4">
        <f t="shared" ref="H39:H42" si="6">(C39-F39)*0.7</f>
        <v>979.99999999999989</v>
      </c>
      <c r="I39" t="s">
        <v>11</v>
      </c>
    </row>
    <row r="40" spans="1:9">
      <c r="A40">
        <v>39</v>
      </c>
      <c r="B40" t="s">
        <v>119</v>
      </c>
      <c r="C40" s="30">
        <v>2500</v>
      </c>
      <c r="D40" s="31">
        <v>3</v>
      </c>
      <c r="E40" t="s">
        <v>21</v>
      </c>
      <c r="F40">
        <v>150</v>
      </c>
      <c r="G40" s="2">
        <v>0.3</v>
      </c>
      <c r="H40" s="4">
        <f t="shared" si="6"/>
        <v>1645</v>
      </c>
      <c r="I40" t="s">
        <v>11</v>
      </c>
    </row>
    <row r="41" spans="1:9">
      <c r="A41">
        <v>40</v>
      </c>
      <c r="B41" t="s">
        <v>120</v>
      </c>
      <c r="C41" s="30">
        <v>3500</v>
      </c>
      <c r="D41" s="31">
        <v>3</v>
      </c>
      <c r="E41" t="s">
        <v>21</v>
      </c>
      <c r="F41">
        <v>250</v>
      </c>
      <c r="G41" s="2">
        <v>0.3</v>
      </c>
      <c r="H41" s="4">
        <f t="shared" si="6"/>
        <v>2275</v>
      </c>
      <c r="I41" t="s">
        <v>11</v>
      </c>
    </row>
    <row r="42" spans="1:9">
      <c r="A42">
        <v>41</v>
      </c>
      <c r="B42" t="s">
        <v>121</v>
      </c>
      <c r="C42" s="30">
        <v>5000</v>
      </c>
      <c r="D42" s="31">
        <v>3</v>
      </c>
      <c r="E42" t="s">
        <v>21</v>
      </c>
      <c r="F42">
        <v>250</v>
      </c>
      <c r="G42" s="2">
        <v>0.3</v>
      </c>
      <c r="H42" s="4">
        <f t="shared" si="6"/>
        <v>3325</v>
      </c>
      <c r="I42" t="s">
        <v>11</v>
      </c>
    </row>
    <row r="43" spans="1:9">
      <c r="A43">
        <v>42</v>
      </c>
      <c r="B43" t="s">
        <v>122</v>
      </c>
      <c r="C43" s="30">
        <v>400</v>
      </c>
      <c r="D43" s="31">
        <v>0.4</v>
      </c>
      <c r="E43" t="s">
        <v>138</v>
      </c>
      <c r="F43">
        <v>50</v>
      </c>
      <c r="G43" s="2">
        <v>0.25</v>
      </c>
      <c r="H43" s="4">
        <f>(C43-F43)*0.75</f>
        <v>262.5</v>
      </c>
      <c r="I43" t="s">
        <v>46</v>
      </c>
    </row>
    <row r="44" spans="1:9">
      <c r="A44">
        <v>43</v>
      </c>
      <c r="B44" t="s">
        <v>124</v>
      </c>
      <c r="C44" s="30">
        <v>700</v>
      </c>
      <c r="D44" s="31">
        <v>0.6</v>
      </c>
      <c r="E44" t="s">
        <v>138</v>
      </c>
      <c r="F44">
        <v>80</v>
      </c>
      <c r="G44" s="2">
        <v>0.25</v>
      </c>
      <c r="H44" s="4">
        <f t="shared" ref="H44:H58" si="7">(C44-F44)*0.75</f>
        <v>465</v>
      </c>
      <c r="I44" t="s">
        <v>46</v>
      </c>
    </row>
    <row r="45" spans="1:9">
      <c r="A45">
        <v>44</v>
      </c>
      <c r="B45" t="s">
        <v>123</v>
      </c>
      <c r="C45" s="30">
        <v>1200</v>
      </c>
      <c r="D45" s="31">
        <v>1</v>
      </c>
      <c r="E45" t="s">
        <v>138</v>
      </c>
      <c r="F45">
        <v>100</v>
      </c>
      <c r="G45" s="2">
        <v>0.25</v>
      </c>
      <c r="H45" s="4">
        <f t="shared" si="7"/>
        <v>825</v>
      </c>
      <c r="I45" t="s">
        <v>46</v>
      </c>
    </row>
    <row r="46" spans="1:9">
      <c r="A46">
        <v>45</v>
      </c>
      <c r="B46" t="s">
        <v>125</v>
      </c>
      <c r="C46" s="30">
        <v>2500</v>
      </c>
      <c r="D46" s="31">
        <v>2</v>
      </c>
      <c r="E46" t="s">
        <v>193</v>
      </c>
      <c r="F46">
        <v>150</v>
      </c>
      <c r="G46" s="2">
        <v>0.25</v>
      </c>
      <c r="H46" s="4">
        <f t="shared" si="7"/>
        <v>1762.5</v>
      </c>
      <c r="I46" t="s">
        <v>46</v>
      </c>
    </row>
    <row r="47" spans="1:9">
      <c r="A47">
        <v>46</v>
      </c>
      <c r="B47" t="s">
        <v>126</v>
      </c>
      <c r="C47" s="30">
        <v>550</v>
      </c>
      <c r="D47" s="31">
        <v>0.5</v>
      </c>
      <c r="E47" t="s">
        <v>138</v>
      </c>
      <c r="F47">
        <v>50</v>
      </c>
      <c r="G47" s="2">
        <v>0.25</v>
      </c>
      <c r="H47" s="4">
        <f t="shared" si="7"/>
        <v>375</v>
      </c>
      <c r="I47" t="s">
        <v>46</v>
      </c>
    </row>
    <row r="48" spans="1:9">
      <c r="A48">
        <v>47</v>
      </c>
      <c r="B48" t="s">
        <v>127</v>
      </c>
      <c r="C48" s="30">
        <v>850</v>
      </c>
      <c r="D48" s="31">
        <v>0.7</v>
      </c>
      <c r="E48" t="s">
        <v>138</v>
      </c>
      <c r="F48">
        <v>80</v>
      </c>
      <c r="G48" s="2">
        <v>0.25</v>
      </c>
      <c r="H48" s="4">
        <f t="shared" si="7"/>
        <v>577.5</v>
      </c>
      <c r="I48" t="s">
        <v>46</v>
      </c>
    </row>
    <row r="49" spans="1:9">
      <c r="A49">
        <v>48</v>
      </c>
      <c r="B49" t="s">
        <v>128</v>
      </c>
      <c r="C49" s="30">
        <v>1400</v>
      </c>
      <c r="D49" s="31">
        <v>1</v>
      </c>
      <c r="E49" t="s">
        <v>138</v>
      </c>
      <c r="F49">
        <v>120</v>
      </c>
      <c r="G49" s="2">
        <v>0.25</v>
      </c>
      <c r="H49" s="4">
        <f t="shared" si="7"/>
        <v>960</v>
      </c>
      <c r="I49" t="s">
        <v>46</v>
      </c>
    </row>
    <row r="50" spans="1:9">
      <c r="A50">
        <v>49</v>
      </c>
      <c r="B50" t="s">
        <v>129</v>
      </c>
      <c r="C50" s="30">
        <v>3500</v>
      </c>
      <c r="D50" s="31">
        <v>2.5</v>
      </c>
      <c r="E50" t="s">
        <v>193</v>
      </c>
      <c r="F50">
        <v>200</v>
      </c>
      <c r="G50" s="2">
        <v>0.25</v>
      </c>
      <c r="H50" s="4">
        <f t="shared" si="7"/>
        <v>2475</v>
      </c>
      <c r="I50" t="s">
        <v>46</v>
      </c>
    </row>
    <row r="51" spans="1:9">
      <c r="A51">
        <v>50</v>
      </c>
      <c r="B51" t="s">
        <v>130</v>
      </c>
      <c r="C51" s="30">
        <v>700</v>
      </c>
      <c r="D51" s="31">
        <v>0.6</v>
      </c>
      <c r="E51" t="s">
        <v>138</v>
      </c>
      <c r="F51">
        <v>80</v>
      </c>
      <c r="G51" s="2">
        <v>0.25</v>
      </c>
      <c r="H51" s="4">
        <f t="shared" si="7"/>
        <v>465</v>
      </c>
      <c r="I51" t="s">
        <v>46</v>
      </c>
    </row>
    <row r="52" spans="1:9">
      <c r="A52">
        <v>51</v>
      </c>
      <c r="B52" t="s">
        <v>131</v>
      </c>
      <c r="C52" s="30">
        <v>1200</v>
      </c>
      <c r="D52" s="31">
        <v>0.8</v>
      </c>
      <c r="E52" t="s">
        <v>138</v>
      </c>
      <c r="F52">
        <v>120</v>
      </c>
      <c r="G52" s="2">
        <v>0.25</v>
      </c>
      <c r="H52" s="4">
        <f t="shared" si="7"/>
        <v>810</v>
      </c>
      <c r="I52" t="s">
        <v>46</v>
      </c>
    </row>
    <row r="53" spans="1:9">
      <c r="A53">
        <v>52</v>
      </c>
      <c r="B53" t="s">
        <v>132</v>
      </c>
      <c r="C53" s="30">
        <v>1600</v>
      </c>
      <c r="D53" s="31">
        <v>1</v>
      </c>
      <c r="E53" t="s">
        <v>138</v>
      </c>
      <c r="F53">
        <v>200</v>
      </c>
      <c r="G53" s="2">
        <v>0.25</v>
      </c>
      <c r="H53" s="4">
        <f t="shared" si="7"/>
        <v>1050</v>
      </c>
      <c r="I53" t="s">
        <v>46</v>
      </c>
    </row>
    <row r="54" spans="1:9">
      <c r="A54">
        <v>53</v>
      </c>
      <c r="B54" t="s">
        <v>133</v>
      </c>
      <c r="C54" s="30">
        <v>6000</v>
      </c>
      <c r="D54" s="31">
        <v>2.5</v>
      </c>
      <c r="E54" t="s">
        <v>193</v>
      </c>
      <c r="F54">
        <v>300</v>
      </c>
      <c r="G54" s="2">
        <v>0.25</v>
      </c>
      <c r="H54" s="4">
        <f t="shared" si="7"/>
        <v>4275</v>
      </c>
      <c r="I54" t="s">
        <v>46</v>
      </c>
    </row>
    <row r="55" spans="1:9">
      <c r="A55">
        <v>54</v>
      </c>
      <c r="B55" t="s">
        <v>134</v>
      </c>
      <c r="C55" s="30">
        <v>900</v>
      </c>
      <c r="D55" s="31">
        <v>0.6</v>
      </c>
      <c r="E55" t="s">
        <v>138</v>
      </c>
      <c r="F55">
        <v>100</v>
      </c>
      <c r="G55" s="2">
        <v>0.25</v>
      </c>
      <c r="H55" s="4">
        <f t="shared" si="7"/>
        <v>600</v>
      </c>
      <c r="I55" t="s">
        <v>46</v>
      </c>
    </row>
    <row r="56" spans="1:9">
      <c r="A56">
        <v>55</v>
      </c>
      <c r="B56" t="s">
        <v>135</v>
      </c>
      <c r="C56" s="30">
        <v>1500</v>
      </c>
      <c r="D56" s="31">
        <v>0.8</v>
      </c>
      <c r="E56" t="s">
        <v>138</v>
      </c>
      <c r="F56">
        <v>150</v>
      </c>
      <c r="G56" s="2">
        <v>0.25</v>
      </c>
      <c r="H56" s="4">
        <f t="shared" si="7"/>
        <v>1012.5</v>
      </c>
      <c r="I56" t="s">
        <v>46</v>
      </c>
    </row>
    <row r="57" spans="1:9">
      <c r="A57">
        <v>56</v>
      </c>
      <c r="B57" t="s">
        <v>136</v>
      </c>
      <c r="C57" s="30">
        <v>2000</v>
      </c>
      <c r="D57" s="31">
        <v>1</v>
      </c>
      <c r="E57" t="s">
        <v>138</v>
      </c>
      <c r="F57">
        <v>200</v>
      </c>
      <c r="G57" s="2">
        <v>0.25</v>
      </c>
      <c r="H57" s="4">
        <f t="shared" si="7"/>
        <v>1350</v>
      </c>
      <c r="I57" t="s">
        <v>46</v>
      </c>
    </row>
    <row r="58" spans="1:9">
      <c r="A58">
        <v>57</v>
      </c>
      <c r="B58" t="s">
        <v>137</v>
      </c>
      <c r="C58" s="30">
        <v>7000</v>
      </c>
      <c r="D58" s="31">
        <v>3</v>
      </c>
      <c r="E58" t="s">
        <v>193</v>
      </c>
      <c r="F58">
        <v>400</v>
      </c>
      <c r="G58" s="2">
        <v>0.25</v>
      </c>
      <c r="H58" s="4">
        <f t="shared" si="7"/>
        <v>4950</v>
      </c>
      <c r="I58" t="s">
        <v>46</v>
      </c>
    </row>
    <row r="59" spans="1:9">
      <c r="A59">
        <v>58</v>
      </c>
      <c r="B59" t="s">
        <v>139</v>
      </c>
      <c r="C59" s="30">
        <v>1200</v>
      </c>
      <c r="D59" s="31">
        <v>0.5</v>
      </c>
      <c r="E59" t="s">
        <v>140</v>
      </c>
      <c r="F59">
        <v>0</v>
      </c>
      <c r="G59" s="2">
        <v>0.4</v>
      </c>
      <c r="H59" s="4">
        <f>(C59-F59)*0.6</f>
        <v>720</v>
      </c>
      <c r="I59" t="s">
        <v>46</v>
      </c>
    </row>
    <row r="60" spans="1:9">
      <c r="A60">
        <v>59</v>
      </c>
      <c r="B60" t="s">
        <v>141</v>
      </c>
      <c r="C60" s="30">
        <v>1600</v>
      </c>
      <c r="D60" s="31">
        <v>0.6</v>
      </c>
      <c r="E60" t="s">
        <v>140</v>
      </c>
      <c r="F60">
        <v>0</v>
      </c>
      <c r="G60" s="2">
        <v>0.4</v>
      </c>
      <c r="H60" s="4">
        <f t="shared" ref="H60:H76" si="8">(C60-F60)*0.6</f>
        <v>960</v>
      </c>
      <c r="I60" t="s">
        <v>46</v>
      </c>
    </row>
    <row r="61" spans="1:9">
      <c r="A61">
        <v>60</v>
      </c>
      <c r="B61" t="s">
        <v>142</v>
      </c>
      <c r="C61" s="30">
        <v>3500</v>
      </c>
      <c r="D61" s="31">
        <v>1</v>
      </c>
      <c r="E61" t="s">
        <v>140</v>
      </c>
      <c r="F61">
        <v>0</v>
      </c>
      <c r="G61" s="2">
        <v>0.4</v>
      </c>
      <c r="H61" s="4">
        <f t="shared" si="8"/>
        <v>2100</v>
      </c>
      <c r="I61" t="s">
        <v>46</v>
      </c>
    </row>
    <row r="62" spans="1:9">
      <c r="A62">
        <v>61</v>
      </c>
      <c r="B62" t="s">
        <v>143</v>
      </c>
      <c r="C62" s="30">
        <v>3500</v>
      </c>
      <c r="D62" s="31">
        <v>0.5</v>
      </c>
      <c r="E62" t="s">
        <v>140</v>
      </c>
      <c r="F62">
        <v>0</v>
      </c>
      <c r="G62" s="2">
        <v>0.4</v>
      </c>
      <c r="H62" s="4">
        <f t="shared" si="8"/>
        <v>2100</v>
      </c>
      <c r="I62" t="s">
        <v>46</v>
      </c>
    </row>
    <row r="63" spans="1:9">
      <c r="A63">
        <v>62</v>
      </c>
      <c r="B63" t="s">
        <v>144</v>
      </c>
      <c r="C63" s="30">
        <v>2000</v>
      </c>
      <c r="D63" s="31">
        <v>0.2</v>
      </c>
      <c r="E63" t="s">
        <v>140</v>
      </c>
      <c r="F63">
        <v>300</v>
      </c>
      <c r="G63" s="2">
        <v>0.4</v>
      </c>
      <c r="H63" s="4">
        <f t="shared" si="8"/>
        <v>1020</v>
      </c>
      <c r="I63" t="s">
        <v>46</v>
      </c>
    </row>
    <row r="64" spans="1:9">
      <c r="A64">
        <v>63</v>
      </c>
      <c r="B64" t="s">
        <v>145</v>
      </c>
      <c r="C64" s="30">
        <v>3000</v>
      </c>
      <c r="D64" s="31">
        <v>0.3</v>
      </c>
      <c r="E64" t="s">
        <v>140</v>
      </c>
      <c r="F64">
        <v>500</v>
      </c>
      <c r="G64" s="2">
        <v>0.4</v>
      </c>
      <c r="H64" s="4">
        <f t="shared" si="8"/>
        <v>1500</v>
      </c>
      <c r="I64" t="s">
        <v>46</v>
      </c>
    </row>
    <row r="65" spans="1:9">
      <c r="A65">
        <v>64</v>
      </c>
      <c r="B65" t="s">
        <v>146</v>
      </c>
      <c r="C65" s="30">
        <v>5000</v>
      </c>
      <c r="D65" s="31">
        <v>0.3</v>
      </c>
      <c r="E65" t="s">
        <v>140</v>
      </c>
      <c r="F65">
        <v>700</v>
      </c>
      <c r="G65" s="2">
        <v>0.4</v>
      </c>
      <c r="H65" s="4">
        <f t="shared" si="8"/>
        <v>2580</v>
      </c>
      <c r="I65" t="s">
        <v>46</v>
      </c>
    </row>
    <row r="66" spans="1:9">
      <c r="A66">
        <v>65</v>
      </c>
      <c r="B66" t="s">
        <v>147</v>
      </c>
      <c r="C66" s="30">
        <v>5000</v>
      </c>
      <c r="D66" s="31">
        <v>0.2</v>
      </c>
      <c r="E66" t="s">
        <v>140</v>
      </c>
      <c r="F66">
        <v>700</v>
      </c>
      <c r="G66" s="2">
        <v>0.4</v>
      </c>
      <c r="H66" s="4">
        <f t="shared" si="8"/>
        <v>2580</v>
      </c>
      <c r="I66" t="s">
        <v>46</v>
      </c>
    </row>
    <row r="67" spans="1:9">
      <c r="A67">
        <v>66</v>
      </c>
      <c r="B67" t="s">
        <v>149</v>
      </c>
      <c r="C67" s="30">
        <v>700</v>
      </c>
      <c r="D67" s="31">
        <v>0.2</v>
      </c>
      <c r="E67" t="s">
        <v>140</v>
      </c>
      <c r="F67">
        <v>0</v>
      </c>
      <c r="G67" s="2">
        <v>0.4</v>
      </c>
      <c r="H67" s="4">
        <f t="shared" si="8"/>
        <v>420</v>
      </c>
      <c r="I67" t="s">
        <v>46</v>
      </c>
    </row>
    <row r="68" spans="1:9">
      <c r="A68">
        <v>67</v>
      </c>
      <c r="B68" t="s">
        <v>148</v>
      </c>
      <c r="C68" s="30">
        <v>900</v>
      </c>
      <c r="D68" s="31">
        <v>0.2</v>
      </c>
      <c r="E68" t="s">
        <v>140</v>
      </c>
      <c r="F68">
        <v>0</v>
      </c>
      <c r="G68" s="2">
        <v>0.4</v>
      </c>
      <c r="H68" s="4">
        <f t="shared" si="8"/>
        <v>540</v>
      </c>
      <c r="I68" t="s">
        <v>46</v>
      </c>
    </row>
    <row r="69" spans="1:9">
      <c r="A69">
        <v>68</v>
      </c>
      <c r="B69" t="s">
        <v>150</v>
      </c>
      <c r="C69" s="30">
        <v>1500</v>
      </c>
      <c r="D69" s="31">
        <v>0.3</v>
      </c>
      <c r="E69" t="s">
        <v>140</v>
      </c>
      <c r="F69">
        <v>0</v>
      </c>
      <c r="G69" s="2">
        <v>0.4</v>
      </c>
      <c r="H69" s="4">
        <f t="shared" si="8"/>
        <v>900</v>
      </c>
      <c r="I69" t="s">
        <v>46</v>
      </c>
    </row>
    <row r="70" spans="1:9">
      <c r="A70">
        <v>69</v>
      </c>
      <c r="B70" t="s">
        <v>151</v>
      </c>
      <c r="C70" s="30">
        <v>1500</v>
      </c>
      <c r="D70" s="31">
        <v>0.4</v>
      </c>
      <c r="E70" t="s">
        <v>140</v>
      </c>
      <c r="F70">
        <v>0</v>
      </c>
      <c r="G70" s="2">
        <v>0.4</v>
      </c>
      <c r="H70" s="4">
        <f t="shared" si="8"/>
        <v>900</v>
      </c>
      <c r="I70" t="s">
        <v>46</v>
      </c>
    </row>
    <row r="71" spans="1:9">
      <c r="A71">
        <v>70</v>
      </c>
      <c r="B71" t="s">
        <v>152</v>
      </c>
      <c r="C71" s="30">
        <v>1200</v>
      </c>
      <c r="D71" s="31">
        <v>0.3</v>
      </c>
      <c r="E71" t="s">
        <v>140</v>
      </c>
      <c r="F71">
        <v>0</v>
      </c>
      <c r="G71" s="2">
        <v>0.4</v>
      </c>
      <c r="H71" s="4">
        <f t="shared" si="8"/>
        <v>720</v>
      </c>
      <c r="I71" t="s">
        <v>46</v>
      </c>
    </row>
    <row r="72" spans="1:9">
      <c r="A72">
        <v>71</v>
      </c>
      <c r="B72" t="s">
        <v>153</v>
      </c>
      <c r="C72" s="30">
        <v>1800</v>
      </c>
      <c r="D72" s="31">
        <v>0.5</v>
      </c>
      <c r="E72" t="s">
        <v>140</v>
      </c>
      <c r="F72">
        <v>0</v>
      </c>
      <c r="G72" s="2">
        <v>0.4</v>
      </c>
      <c r="H72" s="4">
        <f t="shared" si="8"/>
        <v>1080</v>
      </c>
      <c r="I72" t="s">
        <v>46</v>
      </c>
    </row>
    <row r="73" spans="1:9">
      <c r="A73">
        <v>72</v>
      </c>
      <c r="B73" t="s">
        <v>154</v>
      </c>
      <c r="C73" s="30">
        <v>3000</v>
      </c>
      <c r="D73" s="31">
        <v>0.5</v>
      </c>
      <c r="E73" t="s">
        <v>140</v>
      </c>
      <c r="F73">
        <v>0</v>
      </c>
      <c r="G73" s="2">
        <v>0.4</v>
      </c>
      <c r="H73" s="4">
        <f t="shared" si="8"/>
        <v>1800</v>
      </c>
      <c r="I73" t="s">
        <v>46</v>
      </c>
    </row>
    <row r="74" spans="1:9">
      <c r="A74">
        <v>73</v>
      </c>
      <c r="B74" t="s">
        <v>155</v>
      </c>
      <c r="C74" s="30">
        <v>1500</v>
      </c>
      <c r="D74" s="31">
        <v>0.3</v>
      </c>
      <c r="E74" t="s">
        <v>140</v>
      </c>
      <c r="F74">
        <v>0</v>
      </c>
      <c r="G74" s="2">
        <v>0.4</v>
      </c>
      <c r="H74" s="4">
        <f t="shared" si="8"/>
        <v>900</v>
      </c>
      <c r="I74" t="s">
        <v>46</v>
      </c>
    </row>
    <row r="75" spans="1:9">
      <c r="A75">
        <v>74</v>
      </c>
      <c r="B75" t="s">
        <v>156</v>
      </c>
      <c r="C75" s="30">
        <v>1500</v>
      </c>
      <c r="D75" s="31">
        <v>0.5</v>
      </c>
      <c r="E75" t="s">
        <v>140</v>
      </c>
      <c r="F75">
        <v>0</v>
      </c>
      <c r="G75" s="2">
        <v>0.4</v>
      </c>
      <c r="H75" s="4">
        <f t="shared" si="8"/>
        <v>900</v>
      </c>
      <c r="I75" t="s">
        <v>46</v>
      </c>
    </row>
    <row r="76" spans="1:9">
      <c r="A76">
        <v>75</v>
      </c>
      <c r="B76" t="s">
        <v>157</v>
      </c>
      <c r="C76" s="30">
        <v>1500</v>
      </c>
      <c r="D76" s="31">
        <v>0.3</v>
      </c>
      <c r="E76" t="s">
        <v>140</v>
      </c>
      <c r="F76">
        <v>0</v>
      </c>
      <c r="G76" s="2">
        <v>0.4</v>
      </c>
      <c r="H76" s="4">
        <f t="shared" si="8"/>
        <v>900</v>
      </c>
      <c r="I76" t="s">
        <v>46</v>
      </c>
    </row>
    <row r="77" spans="1:9">
      <c r="A77">
        <v>76</v>
      </c>
    </row>
    <row r="78" spans="1:9">
      <c r="A78">
        <v>77</v>
      </c>
    </row>
    <row r="79" spans="1:9">
      <c r="A79">
        <v>78</v>
      </c>
    </row>
    <row r="80" spans="1:9">
      <c r="A80">
        <v>79</v>
      </c>
    </row>
    <row r="81" spans="1:1">
      <c r="A81">
        <v>80</v>
      </c>
    </row>
    <row r="82" spans="1:1">
      <c r="A82">
        <v>81</v>
      </c>
    </row>
    <row r="83" spans="1:1">
      <c r="A83">
        <v>82</v>
      </c>
    </row>
    <row r="84" spans="1:1">
      <c r="A84">
        <v>83</v>
      </c>
    </row>
    <row r="85" spans="1:1">
      <c r="A85">
        <v>84</v>
      </c>
    </row>
    <row r="86" spans="1:1">
      <c r="A86">
        <v>85</v>
      </c>
    </row>
    <row r="87" spans="1:1">
      <c r="A87">
        <v>86</v>
      </c>
    </row>
    <row r="88" spans="1:1">
      <c r="A88">
        <v>87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workbookViewId="0">
      <pane ySplit="1" topLeftCell="A2" activePane="bottomLeft" state="frozen"/>
      <selection pane="bottomLeft" activeCell="E37" sqref="E37"/>
    </sheetView>
  </sheetViews>
  <sheetFormatPr defaultRowHeight="15"/>
  <cols>
    <col min="1" max="1" width="6.7109375" style="6" bestFit="1" customWidth="1"/>
    <col min="2" max="2" width="64.5703125" style="1" customWidth="1"/>
    <col min="3" max="3" width="20.85546875" style="6" customWidth="1"/>
    <col min="4" max="4" width="9.140625" style="8" customWidth="1"/>
    <col min="5" max="5" width="8.28515625" style="6" customWidth="1"/>
    <col min="6" max="6" width="12" style="8" bestFit="1" customWidth="1"/>
    <col min="7" max="16384" width="9.140625" style="6"/>
  </cols>
  <sheetData>
    <row r="1" spans="1:6" s="5" customFormat="1" ht="29.25" customHeight="1">
      <c r="A1" s="15" t="s">
        <v>0</v>
      </c>
      <c r="B1" s="16" t="s">
        <v>15</v>
      </c>
      <c r="C1" s="16" t="s">
        <v>16</v>
      </c>
      <c r="D1" s="17" t="s">
        <v>17</v>
      </c>
      <c r="E1" s="16" t="s">
        <v>18</v>
      </c>
      <c r="F1" s="17" t="s">
        <v>19</v>
      </c>
    </row>
    <row r="2" spans="1:6">
      <c r="A2" s="9">
        <v>1</v>
      </c>
      <c r="B2" s="10" t="s">
        <v>20</v>
      </c>
      <c r="C2" s="9" t="s">
        <v>21</v>
      </c>
      <c r="D2" s="11">
        <v>105000</v>
      </c>
      <c r="E2" s="9">
        <v>1</v>
      </c>
      <c r="F2" s="11">
        <f>D2*E2</f>
        <v>105000</v>
      </c>
    </row>
    <row r="3" spans="1:6">
      <c r="A3" s="9">
        <v>2</v>
      </c>
      <c r="B3" s="10" t="s">
        <v>22</v>
      </c>
      <c r="C3" s="9" t="s">
        <v>21</v>
      </c>
      <c r="D3" s="11">
        <v>47000</v>
      </c>
      <c r="E3" s="9">
        <v>1</v>
      </c>
      <c r="F3" s="11">
        <f t="shared" ref="F3:F37" si="0">D3*E3</f>
        <v>47000</v>
      </c>
    </row>
    <row r="4" spans="1:6">
      <c r="A4" s="9">
        <v>3</v>
      </c>
      <c r="B4" s="10" t="s">
        <v>23</v>
      </c>
      <c r="C4" s="9" t="s">
        <v>21</v>
      </c>
      <c r="D4" s="11">
        <v>113000</v>
      </c>
      <c r="E4" s="9">
        <v>1</v>
      </c>
      <c r="F4" s="11">
        <f t="shared" si="0"/>
        <v>113000</v>
      </c>
    </row>
    <row r="5" spans="1:6">
      <c r="A5" s="9">
        <v>4</v>
      </c>
      <c r="B5" s="10" t="s">
        <v>24</v>
      </c>
      <c r="C5" s="12" t="s">
        <v>25</v>
      </c>
      <c r="D5" s="11">
        <v>8400</v>
      </c>
      <c r="E5" s="9">
        <v>2</v>
      </c>
      <c r="F5" s="11">
        <f t="shared" si="0"/>
        <v>16800</v>
      </c>
    </row>
    <row r="6" spans="1:6">
      <c r="A6" s="9">
        <v>5</v>
      </c>
      <c r="B6" s="10" t="s">
        <v>26</v>
      </c>
      <c r="C6" s="9" t="s">
        <v>25</v>
      </c>
      <c r="D6" s="11">
        <v>4100</v>
      </c>
      <c r="E6" s="9">
        <v>2</v>
      </c>
      <c r="F6" s="11">
        <f t="shared" si="0"/>
        <v>8200</v>
      </c>
    </row>
    <row r="7" spans="1:6">
      <c r="A7" s="9">
        <v>6</v>
      </c>
      <c r="B7" s="10" t="s">
        <v>27</v>
      </c>
      <c r="C7" s="9" t="s">
        <v>21</v>
      </c>
      <c r="D7" s="11">
        <v>21900</v>
      </c>
      <c r="E7" s="9">
        <v>1</v>
      </c>
      <c r="F7" s="11">
        <f t="shared" si="0"/>
        <v>21900</v>
      </c>
    </row>
    <row r="8" spans="1:6">
      <c r="A8" s="9">
        <v>7</v>
      </c>
      <c r="B8" s="10" t="s">
        <v>28</v>
      </c>
      <c r="C8" s="9" t="s">
        <v>25</v>
      </c>
      <c r="D8" s="11">
        <v>9400</v>
      </c>
      <c r="E8" s="9">
        <v>8</v>
      </c>
      <c r="F8" s="11">
        <f t="shared" si="0"/>
        <v>75200</v>
      </c>
    </row>
    <row r="9" spans="1:6">
      <c r="A9" s="9">
        <v>8</v>
      </c>
      <c r="B9" s="10" t="s">
        <v>29</v>
      </c>
      <c r="C9" s="9" t="s">
        <v>21</v>
      </c>
      <c r="D9" s="11">
        <v>329968</v>
      </c>
      <c r="E9" s="9">
        <v>1</v>
      </c>
      <c r="F9" s="11">
        <f t="shared" si="0"/>
        <v>329968</v>
      </c>
    </row>
    <row r="10" spans="1:6">
      <c r="A10" s="9">
        <v>9</v>
      </c>
      <c r="B10" s="10" t="s">
        <v>30</v>
      </c>
      <c r="C10" s="9" t="s">
        <v>65</v>
      </c>
      <c r="D10" s="11">
        <v>409000</v>
      </c>
      <c r="E10" s="9">
        <v>1</v>
      </c>
      <c r="F10" s="11">
        <f t="shared" si="0"/>
        <v>409000</v>
      </c>
    </row>
    <row r="11" spans="1:6">
      <c r="A11" s="9">
        <v>10</v>
      </c>
      <c r="B11" s="10" t="s">
        <v>31</v>
      </c>
      <c r="C11" s="9" t="s">
        <v>32</v>
      </c>
      <c r="D11" s="11">
        <v>100000</v>
      </c>
      <c r="E11" s="9">
        <v>1</v>
      </c>
      <c r="F11" s="11">
        <f t="shared" si="0"/>
        <v>100000</v>
      </c>
    </row>
    <row r="12" spans="1:6" ht="30">
      <c r="A12" s="26">
        <v>11</v>
      </c>
      <c r="B12" s="10" t="s">
        <v>158</v>
      </c>
      <c r="C12" s="26" t="s">
        <v>34</v>
      </c>
      <c r="D12" s="11">
        <v>19400</v>
      </c>
      <c r="E12" s="26">
        <v>1</v>
      </c>
      <c r="F12" s="11">
        <f t="shared" si="0"/>
        <v>19400</v>
      </c>
    </row>
    <row r="13" spans="1:6" ht="30">
      <c r="A13" s="26">
        <v>12</v>
      </c>
      <c r="B13" s="10" t="s">
        <v>159</v>
      </c>
      <c r="C13" s="26" t="s">
        <v>34</v>
      </c>
      <c r="D13" s="11">
        <v>21394</v>
      </c>
      <c r="E13" s="26">
        <v>1</v>
      </c>
      <c r="F13" s="11">
        <f t="shared" si="0"/>
        <v>21394</v>
      </c>
    </row>
    <row r="14" spans="1:6">
      <c r="A14" s="26">
        <v>13</v>
      </c>
      <c r="B14" s="10" t="s">
        <v>33</v>
      </c>
      <c r="C14" s="9" t="s">
        <v>34</v>
      </c>
      <c r="D14" s="11">
        <v>9500</v>
      </c>
      <c r="E14" s="9">
        <v>1</v>
      </c>
      <c r="F14" s="11">
        <f t="shared" si="0"/>
        <v>9500</v>
      </c>
    </row>
    <row r="15" spans="1:6">
      <c r="A15" s="26">
        <v>14</v>
      </c>
      <c r="B15" s="10" t="s">
        <v>35</v>
      </c>
      <c r="C15" s="9" t="s">
        <v>34</v>
      </c>
      <c r="D15" s="11">
        <v>32607</v>
      </c>
      <c r="E15" s="9">
        <v>1</v>
      </c>
      <c r="F15" s="11">
        <f t="shared" si="0"/>
        <v>32607</v>
      </c>
    </row>
    <row r="16" spans="1:6">
      <c r="A16" s="26">
        <v>15</v>
      </c>
      <c r="B16" s="10" t="s">
        <v>47</v>
      </c>
      <c r="C16" s="9" t="s">
        <v>48</v>
      </c>
      <c r="D16" s="11">
        <v>400000</v>
      </c>
      <c r="E16" s="9">
        <v>1</v>
      </c>
      <c r="F16" s="11">
        <f t="shared" si="0"/>
        <v>400000</v>
      </c>
    </row>
    <row r="17" spans="1:6">
      <c r="A17" s="26">
        <v>16</v>
      </c>
      <c r="B17" s="10" t="s">
        <v>49</v>
      </c>
      <c r="C17" s="9" t="s">
        <v>36</v>
      </c>
      <c r="D17" s="11">
        <v>48000</v>
      </c>
      <c r="E17" s="9">
        <v>1</v>
      </c>
      <c r="F17" s="11">
        <f t="shared" si="0"/>
        <v>48000</v>
      </c>
    </row>
    <row r="18" spans="1:6">
      <c r="A18" s="26">
        <v>17</v>
      </c>
      <c r="B18" s="10" t="s">
        <v>50</v>
      </c>
      <c r="C18" s="9" t="s">
        <v>36</v>
      </c>
      <c r="D18" s="11">
        <v>76000</v>
      </c>
      <c r="E18" s="9">
        <v>1</v>
      </c>
      <c r="F18" s="11">
        <f t="shared" si="0"/>
        <v>76000</v>
      </c>
    </row>
    <row r="19" spans="1:6">
      <c r="A19" s="26">
        <v>18</v>
      </c>
      <c r="B19" s="10" t="s">
        <v>51</v>
      </c>
      <c r="C19" s="9" t="s">
        <v>48</v>
      </c>
      <c r="D19" s="11">
        <v>50000</v>
      </c>
      <c r="E19" s="9">
        <v>1</v>
      </c>
      <c r="F19" s="11">
        <f t="shared" si="0"/>
        <v>50000</v>
      </c>
    </row>
    <row r="20" spans="1:6" ht="30">
      <c r="A20" s="26">
        <v>19</v>
      </c>
      <c r="B20" s="10" t="s">
        <v>52</v>
      </c>
      <c r="C20" s="9" t="s">
        <v>48</v>
      </c>
      <c r="D20" s="11">
        <v>100000</v>
      </c>
      <c r="E20" s="9">
        <v>1</v>
      </c>
      <c r="F20" s="11">
        <f t="shared" si="0"/>
        <v>100000</v>
      </c>
    </row>
    <row r="21" spans="1:6">
      <c r="A21" s="26">
        <v>20</v>
      </c>
      <c r="B21" s="10" t="s">
        <v>53</v>
      </c>
      <c r="C21" s="9" t="s">
        <v>48</v>
      </c>
      <c r="D21" s="11">
        <v>120000</v>
      </c>
      <c r="E21" s="9">
        <v>1</v>
      </c>
      <c r="F21" s="11">
        <f t="shared" si="0"/>
        <v>120000</v>
      </c>
    </row>
    <row r="22" spans="1:6">
      <c r="A22" s="26">
        <v>21</v>
      </c>
      <c r="B22" s="10" t="s">
        <v>54</v>
      </c>
      <c r="C22" s="9" t="s">
        <v>48</v>
      </c>
      <c r="D22" s="11">
        <v>100000</v>
      </c>
      <c r="E22" s="9">
        <v>1</v>
      </c>
      <c r="F22" s="11">
        <f t="shared" si="0"/>
        <v>100000</v>
      </c>
    </row>
    <row r="23" spans="1:6">
      <c r="A23" s="26">
        <v>22</v>
      </c>
      <c r="B23" s="10" t="s">
        <v>92</v>
      </c>
      <c r="C23" s="9" t="s">
        <v>36</v>
      </c>
      <c r="D23" s="11">
        <v>140000</v>
      </c>
      <c r="E23" s="9">
        <v>1</v>
      </c>
      <c r="F23" s="11">
        <f t="shared" si="0"/>
        <v>140000</v>
      </c>
    </row>
    <row r="24" spans="1:6" ht="30">
      <c r="A24" s="26">
        <v>23</v>
      </c>
      <c r="B24" s="10" t="s">
        <v>55</v>
      </c>
      <c r="C24" s="9" t="s">
        <v>56</v>
      </c>
      <c r="D24" s="11">
        <v>59000</v>
      </c>
      <c r="E24" s="9">
        <v>2</v>
      </c>
      <c r="F24" s="11">
        <f t="shared" si="0"/>
        <v>118000</v>
      </c>
    </row>
    <row r="25" spans="1:6">
      <c r="A25" s="26">
        <v>24</v>
      </c>
      <c r="B25" s="13" t="s">
        <v>57</v>
      </c>
      <c r="C25" s="9" t="s">
        <v>56</v>
      </c>
      <c r="D25" s="11">
        <v>22500</v>
      </c>
      <c r="E25" s="9">
        <v>2</v>
      </c>
      <c r="F25" s="11">
        <f t="shared" si="0"/>
        <v>45000</v>
      </c>
    </row>
    <row r="26" spans="1:6">
      <c r="A26" s="26">
        <v>25</v>
      </c>
      <c r="B26" s="13" t="s">
        <v>58</v>
      </c>
      <c r="C26" s="9" t="s">
        <v>56</v>
      </c>
      <c r="D26" s="11">
        <v>21100</v>
      </c>
      <c r="E26" s="9">
        <v>2</v>
      </c>
      <c r="F26" s="11">
        <f t="shared" si="0"/>
        <v>42200</v>
      </c>
    </row>
    <row r="27" spans="1:6" ht="30">
      <c r="A27" s="26">
        <v>26</v>
      </c>
      <c r="B27" s="10" t="s">
        <v>59</v>
      </c>
      <c r="C27" s="9" t="s">
        <v>56</v>
      </c>
      <c r="D27" s="11">
        <v>24750</v>
      </c>
      <c r="E27" s="9">
        <v>2</v>
      </c>
      <c r="F27" s="11">
        <f t="shared" si="0"/>
        <v>49500</v>
      </c>
    </row>
    <row r="28" spans="1:6">
      <c r="A28" s="26">
        <v>27</v>
      </c>
      <c r="B28" s="10" t="s">
        <v>60</v>
      </c>
      <c r="C28" s="9" t="s">
        <v>56</v>
      </c>
      <c r="D28" s="11">
        <v>2100</v>
      </c>
      <c r="E28" s="9">
        <v>1</v>
      </c>
      <c r="F28" s="11">
        <f t="shared" si="0"/>
        <v>2100</v>
      </c>
    </row>
    <row r="29" spans="1:6">
      <c r="A29" s="26">
        <v>28</v>
      </c>
      <c r="B29" s="10" t="s">
        <v>61</v>
      </c>
      <c r="C29" s="9" t="s">
        <v>56</v>
      </c>
      <c r="D29" s="11">
        <v>2430</v>
      </c>
      <c r="E29" s="9">
        <v>2</v>
      </c>
      <c r="F29" s="11">
        <f t="shared" si="0"/>
        <v>4860</v>
      </c>
    </row>
    <row r="30" spans="1:6">
      <c r="A30" s="26">
        <v>29</v>
      </c>
      <c r="B30" s="13" t="s">
        <v>62</v>
      </c>
      <c r="C30" s="9" t="s">
        <v>56</v>
      </c>
      <c r="D30" s="11">
        <v>930</v>
      </c>
      <c r="E30" s="9">
        <v>2</v>
      </c>
      <c r="F30" s="11">
        <f t="shared" si="0"/>
        <v>1860</v>
      </c>
    </row>
    <row r="31" spans="1:6">
      <c r="A31" s="26">
        <v>30</v>
      </c>
      <c r="B31" s="10" t="s">
        <v>63</v>
      </c>
      <c r="C31" s="9" t="s">
        <v>56</v>
      </c>
      <c r="D31" s="11">
        <v>440</v>
      </c>
      <c r="E31" s="9">
        <v>2</v>
      </c>
      <c r="F31" s="11">
        <f t="shared" si="0"/>
        <v>880</v>
      </c>
    </row>
    <row r="32" spans="1:6">
      <c r="A32" s="26">
        <v>31</v>
      </c>
      <c r="B32" s="10" t="s">
        <v>75</v>
      </c>
      <c r="C32" s="9" t="s">
        <v>65</v>
      </c>
      <c r="D32" s="11">
        <v>70000</v>
      </c>
      <c r="E32" s="9">
        <v>1</v>
      </c>
      <c r="F32" s="11">
        <f t="shared" si="0"/>
        <v>70000</v>
      </c>
    </row>
    <row r="33" spans="1:6">
      <c r="A33" s="26">
        <v>32</v>
      </c>
      <c r="B33" s="10" t="s">
        <v>76</v>
      </c>
      <c r="C33" s="9" t="s">
        <v>65</v>
      </c>
      <c r="D33" s="11">
        <v>10000</v>
      </c>
      <c r="E33" s="9">
        <v>4</v>
      </c>
      <c r="F33" s="11">
        <f t="shared" si="0"/>
        <v>40000</v>
      </c>
    </row>
    <row r="34" spans="1:6">
      <c r="A34" s="26">
        <v>33</v>
      </c>
      <c r="B34" s="10" t="s">
        <v>77</v>
      </c>
      <c r="C34" s="9" t="s">
        <v>65</v>
      </c>
      <c r="D34" s="11">
        <v>24000</v>
      </c>
      <c r="E34" s="9">
        <v>1</v>
      </c>
      <c r="F34" s="11">
        <f t="shared" si="0"/>
        <v>24000</v>
      </c>
    </row>
    <row r="35" spans="1:6">
      <c r="A35" s="26">
        <v>34</v>
      </c>
      <c r="B35" s="10" t="s">
        <v>93</v>
      </c>
      <c r="C35" s="14" t="s">
        <v>34</v>
      </c>
      <c r="D35" s="11">
        <v>19800</v>
      </c>
      <c r="E35" s="14">
        <v>1</v>
      </c>
      <c r="F35" s="11">
        <f t="shared" si="0"/>
        <v>19800</v>
      </c>
    </row>
    <row r="36" spans="1:6">
      <c r="A36" s="32">
        <v>35</v>
      </c>
      <c r="B36" s="10" t="s">
        <v>172</v>
      </c>
      <c r="C36" s="32" t="s">
        <v>65</v>
      </c>
      <c r="D36" s="11">
        <v>100000</v>
      </c>
      <c r="E36" s="32">
        <v>1</v>
      </c>
      <c r="F36" s="11">
        <f t="shared" si="0"/>
        <v>100000</v>
      </c>
    </row>
    <row r="37" spans="1:6">
      <c r="A37" s="26">
        <v>36</v>
      </c>
      <c r="B37" s="10" t="s">
        <v>78</v>
      </c>
      <c r="C37" s="9" t="s">
        <v>65</v>
      </c>
      <c r="D37" s="11">
        <v>10300</v>
      </c>
      <c r="E37" s="9">
        <v>1</v>
      </c>
      <c r="F37" s="11">
        <f t="shared" si="0"/>
        <v>10300</v>
      </c>
    </row>
    <row r="38" spans="1:6">
      <c r="A38" s="67"/>
      <c r="B38" s="67"/>
      <c r="C38" s="67"/>
      <c r="D38" s="11" t="s">
        <v>64</v>
      </c>
      <c r="E38" s="9"/>
      <c r="F38" s="11">
        <f>SUM(F2:F37)</f>
        <v>2871469</v>
      </c>
    </row>
    <row r="39" spans="1:6">
      <c r="B39" s="7"/>
    </row>
    <row r="40" spans="1:6">
      <c r="B40" s="7"/>
    </row>
    <row r="41" spans="1:6">
      <c r="B41" s="7"/>
    </row>
    <row r="42" spans="1:6">
      <c r="B42" s="7"/>
    </row>
    <row r="43" spans="1:6">
      <c r="B43" s="7"/>
    </row>
    <row r="44" spans="1:6">
      <c r="B44" s="7"/>
    </row>
    <row r="45" spans="1:6">
      <c r="B45" s="7"/>
    </row>
    <row r="46" spans="1:6">
      <c r="B46" s="7"/>
    </row>
    <row r="47" spans="1:6">
      <c r="B47" s="7"/>
    </row>
    <row r="48" spans="1:6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</sheetData>
  <mergeCells count="1">
    <mergeCell ref="A38:C3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topLeftCell="B4" workbookViewId="0">
      <selection activeCell="B24" sqref="B24:B27"/>
    </sheetView>
  </sheetViews>
  <sheetFormatPr defaultRowHeight="15"/>
  <cols>
    <col min="1" max="1" width="6.7109375" style="6" bestFit="1" customWidth="1"/>
    <col min="2" max="2" width="77.28515625" style="1" customWidth="1"/>
    <col min="3" max="3" width="14.7109375" style="29" bestFit="1" customWidth="1"/>
    <col min="4" max="4" width="11.5703125" style="18" customWidth="1"/>
    <col min="5" max="5" width="13.42578125" style="25" customWidth="1"/>
    <col min="6" max="6" width="14.7109375" style="1" customWidth="1"/>
    <col min="7" max="7" width="17.140625" style="22" customWidth="1"/>
    <col min="8" max="10" width="9.140625" style="66"/>
    <col min="11" max="16384" width="9.140625" style="6"/>
  </cols>
  <sheetData>
    <row r="1" spans="1:10" s="5" customFormat="1" ht="33" customHeight="1">
      <c r="A1" s="15" t="s">
        <v>0</v>
      </c>
      <c r="B1" s="16" t="s">
        <v>66</v>
      </c>
      <c r="C1" s="27" t="s">
        <v>70</v>
      </c>
      <c r="D1" s="17" t="s">
        <v>69</v>
      </c>
      <c r="E1" s="23" t="s">
        <v>71</v>
      </c>
      <c r="F1" s="16" t="s">
        <v>67</v>
      </c>
      <c r="G1" s="17" t="s">
        <v>19</v>
      </c>
      <c r="H1" s="70"/>
      <c r="I1" s="70"/>
      <c r="J1" s="70"/>
    </row>
    <row r="2" spans="1:10">
      <c r="A2" s="9">
        <v>1</v>
      </c>
      <c r="B2" s="10" t="s">
        <v>72</v>
      </c>
      <c r="C2" s="28"/>
      <c r="D2" s="20">
        <v>600</v>
      </c>
      <c r="E2" s="24">
        <v>300</v>
      </c>
      <c r="F2" s="21" t="s">
        <v>68</v>
      </c>
      <c r="G2" s="19">
        <f t="shared" ref="G2:G17" si="0">D2*E2+C2</f>
        <v>180000</v>
      </c>
      <c r="H2" s="68"/>
      <c r="I2" s="69"/>
      <c r="J2" s="69"/>
    </row>
    <row r="3" spans="1:10">
      <c r="A3" s="9">
        <v>2</v>
      </c>
      <c r="B3" s="10" t="s">
        <v>73</v>
      </c>
      <c r="C3" s="28">
        <v>12000</v>
      </c>
      <c r="D3" s="20">
        <v>20000</v>
      </c>
      <c r="E3" s="24">
        <v>1.5</v>
      </c>
      <c r="F3" s="21" t="s">
        <v>74</v>
      </c>
      <c r="G3" s="19">
        <f t="shared" si="0"/>
        <v>42000</v>
      </c>
      <c r="H3" s="68"/>
      <c r="I3" s="69"/>
      <c r="J3" s="69"/>
    </row>
    <row r="4" spans="1:10">
      <c r="A4" s="9">
        <v>3</v>
      </c>
      <c r="B4" s="10" t="s">
        <v>79</v>
      </c>
      <c r="C4" s="28">
        <v>16000</v>
      </c>
      <c r="D4" s="20">
        <v>16000</v>
      </c>
      <c r="E4" s="24">
        <v>1</v>
      </c>
      <c r="F4" s="21" t="s">
        <v>97</v>
      </c>
      <c r="G4" s="19">
        <f t="shared" si="0"/>
        <v>32000</v>
      </c>
      <c r="H4" s="68"/>
      <c r="I4" s="69"/>
      <c r="J4" s="69"/>
    </row>
    <row r="5" spans="1:10">
      <c r="A5" s="9">
        <v>4</v>
      </c>
      <c r="B5" s="10" t="s">
        <v>80</v>
      </c>
      <c r="C5" s="28">
        <v>180000</v>
      </c>
      <c r="D5" s="20">
        <v>600</v>
      </c>
      <c r="E5" s="24">
        <v>300</v>
      </c>
      <c r="F5" s="21" t="s">
        <v>68</v>
      </c>
      <c r="G5" s="19">
        <f>D5*E5+C5</f>
        <v>360000</v>
      </c>
      <c r="H5" s="68"/>
      <c r="I5" s="69"/>
      <c r="J5" s="69"/>
    </row>
    <row r="6" spans="1:10">
      <c r="A6" s="9">
        <v>5</v>
      </c>
      <c r="B6" s="10" t="s">
        <v>81</v>
      </c>
      <c r="C6" s="28">
        <v>10000</v>
      </c>
      <c r="D6" s="20">
        <v>400</v>
      </c>
      <c r="E6" s="24">
        <v>40</v>
      </c>
      <c r="F6" s="21" t="s">
        <v>82</v>
      </c>
      <c r="G6" s="19">
        <f t="shared" si="0"/>
        <v>26000</v>
      </c>
      <c r="H6" s="68"/>
      <c r="I6" s="69"/>
      <c r="J6" s="69"/>
    </row>
    <row r="7" spans="1:10">
      <c r="A7" s="9">
        <v>6</v>
      </c>
      <c r="B7" s="10" t="s">
        <v>83</v>
      </c>
      <c r="C7" s="28">
        <v>50000</v>
      </c>
      <c r="D7" s="20">
        <v>50000</v>
      </c>
      <c r="E7" s="24">
        <v>1</v>
      </c>
      <c r="F7" s="21" t="s">
        <v>97</v>
      </c>
      <c r="G7" s="19">
        <f t="shared" si="0"/>
        <v>100000</v>
      </c>
      <c r="H7" s="68"/>
      <c r="I7" s="69"/>
      <c r="J7" s="69"/>
    </row>
    <row r="8" spans="1:10">
      <c r="A8" s="9">
        <v>7</v>
      </c>
      <c r="B8" s="10" t="s">
        <v>84</v>
      </c>
      <c r="C8" s="28">
        <v>100000</v>
      </c>
      <c r="D8" s="20">
        <v>40000</v>
      </c>
      <c r="E8" s="24">
        <v>1</v>
      </c>
      <c r="F8" s="21" t="s">
        <v>97</v>
      </c>
      <c r="G8" s="19">
        <f t="shared" si="0"/>
        <v>140000</v>
      </c>
      <c r="H8" s="68"/>
      <c r="I8" s="69"/>
      <c r="J8" s="69"/>
    </row>
    <row r="9" spans="1:10">
      <c r="A9" s="9">
        <v>8</v>
      </c>
      <c r="B9" s="10" t="s">
        <v>85</v>
      </c>
      <c r="C9" s="28">
        <v>300000</v>
      </c>
      <c r="D9" s="20">
        <v>300000</v>
      </c>
      <c r="E9" s="24">
        <v>1</v>
      </c>
      <c r="F9" s="21" t="s">
        <v>97</v>
      </c>
      <c r="G9" s="19">
        <f t="shared" si="0"/>
        <v>600000</v>
      </c>
      <c r="H9" s="68"/>
      <c r="I9" s="69"/>
      <c r="J9" s="69"/>
    </row>
    <row r="10" spans="1:10">
      <c r="A10" s="9">
        <v>9</v>
      </c>
      <c r="B10" s="10" t="s">
        <v>86</v>
      </c>
      <c r="C10" s="28">
        <v>210000</v>
      </c>
      <c r="D10" s="20">
        <v>0</v>
      </c>
      <c r="E10" s="24">
        <v>1</v>
      </c>
      <c r="F10" s="21" t="s">
        <v>97</v>
      </c>
      <c r="G10" s="19">
        <f t="shared" si="0"/>
        <v>210000</v>
      </c>
      <c r="H10" s="68"/>
      <c r="I10" s="69"/>
      <c r="J10" s="69"/>
    </row>
    <row r="11" spans="1:10">
      <c r="A11" s="9">
        <v>10</v>
      </c>
      <c r="B11" s="10" t="s">
        <v>87</v>
      </c>
      <c r="C11" s="28">
        <v>80000</v>
      </c>
      <c r="D11" s="20">
        <v>0</v>
      </c>
      <c r="E11" s="24">
        <v>1</v>
      </c>
      <c r="F11" s="21" t="s">
        <v>97</v>
      </c>
      <c r="G11" s="19">
        <f t="shared" si="0"/>
        <v>80000</v>
      </c>
      <c r="H11" s="68"/>
      <c r="I11" s="69"/>
      <c r="J11" s="69"/>
    </row>
    <row r="12" spans="1:10">
      <c r="A12" s="9">
        <v>11</v>
      </c>
      <c r="B12" s="10" t="s">
        <v>94</v>
      </c>
      <c r="C12" s="28">
        <v>78000</v>
      </c>
      <c r="D12" s="20">
        <v>0</v>
      </c>
      <c r="E12" s="24">
        <v>2</v>
      </c>
      <c r="F12" s="21" t="s">
        <v>97</v>
      </c>
      <c r="G12" s="19">
        <f t="shared" si="0"/>
        <v>78000</v>
      </c>
      <c r="H12" s="68"/>
      <c r="I12" s="69"/>
      <c r="J12" s="69"/>
    </row>
    <row r="13" spans="1:10">
      <c r="A13" s="9">
        <v>12</v>
      </c>
      <c r="B13" s="10" t="s">
        <v>95</v>
      </c>
      <c r="C13" s="28">
        <v>20000</v>
      </c>
      <c r="D13" s="20">
        <v>20000</v>
      </c>
      <c r="E13" s="24">
        <v>1</v>
      </c>
      <c r="F13" s="21" t="s">
        <v>97</v>
      </c>
      <c r="G13" s="19">
        <f t="shared" si="0"/>
        <v>40000</v>
      </c>
      <c r="H13" s="68"/>
      <c r="I13" s="69"/>
      <c r="J13" s="69"/>
    </row>
    <row r="14" spans="1:10">
      <c r="A14" s="9">
        <v>13</v>
      </c>
      <c r="B14" s="10" t="s">
        <v>96</v>
      </c>
      <c r="C14" s="28">
        <v>135000</v>
      </c>
      <c r="D14" s="20">
        <v>0</v>
      </c>
      <c r="E14" s="24">
        <v>1</v>
      </c>
      <c r="F14" s="21" t="s">
        <v>97</v>
      </c>
      <c r="G14" s="19">
        <f t="shared" si="0"/>
        <v>135000</v>
      </c>
      <c r="H14" s="68"/>
      <c r="I14" s="69"/>
      <c r="J14" s="69"/>
    </row>
    <row r="15" spans="1:10">
      <c r="A15" s="9">
        <v>14</v>
      </c>
      <c r="B15" s="7" t="s">
        <v>169</v>
      </c>
      <c r="C15" s="28">
        <v>70000</v>
      </c>
      <c r="D15" s="20">
        <v>25000</v>
      </c>
      <c r="E15" s="24">
        <v>1</v>
      </c>
      <c r="F15" s="21" t="s">
        <v>97</v>
      </c>
      <c r="G15" s="19">
        <f t="shared" si="0"/>
        <v>95000</v>
      </c>
      <c r="H15" s="68"/>
      <c r="I15" s="69"/>
      <c r="J15" s="69"/>
    </row>
    <row r="16" spans="1:10">
      <c r="A16" s="32">
        <v>15</v>
      </c>
      <c r="B16" s="10" t="s">
        <v>170</v>
      </c>
      <c r="C16" s="28">
        <v>360000</v>
      </c>
      <c r="D16" s="20">
        <v>240000</v>
      </c>
      <c r="E16" s="24">
        <v>1</v>
      </c>
      <c r="F16" s="21" t="s">
        <v>97</v>
      </c>
      <c r="G16" s="19">
        <f t="shared" si="0"/>
        <v>600000</v>
      </c>
      <c r="H16" s="68"/>
      <c r="I16" s="69"/>
      <c r="J16" s="69"/>
    </row>
    <row r="17" spans="1:10">
      <c r="A17" s="32">
        <v>16</v>
      </c>
      <c r="B17" s="10" t="s">
        <v>173</v>
      </c>
      <c r="C17" s="28"/>
      <c r="D17" s="20">
        <v>1700000</v>
      </c>
      <c r="E17" s="24">
        <v>1</v>
      </c>
      <c r="F17" s="21" t="s">
        <v>97</v>
      </c>
      <c r="G17" s="19">
        <f t="shared" si="0"/>
        <v>1700000</v>
      </c>
      <c r="H17" s="68"/>
      <c r="I17" s="69"/>
      <c r="J17" s="69"/>
    </row>
    <row r="18" spans="1:10">
      <c r="A18" s="38"/>
      <c r="B18" s="39"/>
      <c r="C18" s="40"/>
      <c r="D18" s="41"/>
      <c r="E18" s="42"/>
      <c r="F18" s="43" t="s">
        <v>171</v>
      </c>
      <c r="G18" s="19">
        <f>SUM(G2:G17)</f>
        <v>4418000</v>
      </c>
      <c r="H18" s="68"/>
      <c r="I18" s="69"/>
      <c r="J18" s="69"/>
    </row>
    <row r="19" spans="1:10">
      <c r="A19" s="38"/>
      <c r="B19" s="39"/>
      <c r="C19" s="40"/>
      <c r="D19" s="41"/>
      <c r="E19" s="42"/>
      <c r="F19" s="43"/>
      <c r="G19" s="44"/>
    </row>
    <row r="20" spans="1:10">
      <c r="A20" s="38"/>
      <c r="B20" s="39"/>
      <c r="C20" s="40"/>
      <c r="D20" s="41"/>
      <c r="E20" s="42"/>
      <c r="F20" s="43"/>
      <c r="G20" s="44"/>
    </row>
    <row r="21" spans="1:10">
      <c r="A21" s="38"/>
      <c r="B21" s="39"/>
      <c r="C21" s="40"/>
      <c r="D21" s="41"/>
      <c r="E21" s="42"/>
      <c r="F21" s="43"/>
      <c r="G21" s="44"/>
    </row>
    <row r="22" spans="1:10">
      <c r="A22" s="38"/>
      <c r="B22" s="39"/>
      <c r="C22" s="40"/>
      <c r="D22" s="41"/>
      <c r="E22" s="42"/>
      <c r="F22" s="43"/>
      <c r="G22" s="44"/>
    </row>
    <row r="23" spans="1:10">
      <c r="A23" s="38"/>
      <c r="B23" s="45"/>
      <c r="C23" s="46"/>
      <c r="D23" s="47"/>
      <c r="E23" s="48"/>
      <c r="F23" s="49"/>
      <c r="G23" s="44"/>
    </row>
    <row r="24" spans="1:10">
      <c r="A24" s="38"/>
      <c r="B24" s="45"/>
      <c r="C24" s="46"/>
      <c r="D24" s="47"/>
      <c r="E24" s="48"/>
      <c r="F24" s="49"/>
      <c r="G24" s="44"/>
    </row>
    <row r="25" spans="1:10">
      <c r="A25" s="38"/>
      <c r="B25" s="39"/>
      <c r="C25" s="40"/>
      <c r="D25" s="41"/>
      <c r="E25" s="42"/>
      <c r="F25" s="43"/>
      <c r="G25" s="44"/>
    </row>
    <row r="26" spans="1:10">
      <c r="A26" s="38"/>
      <c r="B26" s="39"/>
      <c r="C26" s="40"/>
      <c r="D26" s="41"/>
      <c r="E26" s="42"/>
      <c r="F26" s="43"/>
      <c r="G26" s="44"/>
    </row>
    <row r="27" spans="1:10">
      <c r="A27" s="38"/>
      <c r="B27" s="39"/>
      <c r="C27" s="40"/>
      <c r="D27" s="41"/>
      <c r="E27" s="42"/>
      <c r="F27" s="43"/>
      <c r="G27" s="44"/>
    </row>
    <row r="28" spans="1:10">
      <c r="A28" s="38"/>
      <c r="B28" s="45"/>
      <c r="C28" s="46"/>
      <c r="D28" s="47"/>
      <c r="E28" s="48"/>
      <c r="F28" s="49"/>
      <c r="G28" s="44"/>
    </row>
    <row r="29" spans="1:10">
      <c r="A29" s="38"/>
      <c r="B29" s="39"/>
      <c r="C29" s="40"/>
      <c r="D29" s="41"/>
      <c r="E29" s="42"/>
      <c r="F29" s="43"/>
      <c r="G29" s="44"/>
    </row>
    <row r="30" spans="1:10">
      <c r="A30" s="71"/>
      <c r="B30" s="71"/>
      <c r="C30" s="50"/>
      <c r="D30" s="51"/>
      <c r="E30" s="52"/>
      <c r="F30" s="53"/>
      <c r="G30" s="44"/>
    </row>
    <row r="31" spans="1:10">
      <c r="A31" s="54"/>
      <c r="B31" s="55"/>
      <c r="C31" s="56"/>
      <c r="D31" s="57"/>
      <c r="E31" s="58"/>
      <c r="F31" s="59"/>
      <c r="G31" s="60"/>
    </row>
    <row r="32" spans="1:10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</sheetData>
  <mergeCells count="19">
    <mergeCell ref="H15:J15"/>
    <mergeCell ref="H16:J16"/>
    <mergeCell ref="H17:J17"/>
    <mergeCell ref="H18:J18"/>
    <mergeCell ref="A30:B30"/>
    <mergeCell ref="H1:J1"/>
    <mergeCell ref="H2:J2"/>
    <mergeCell ref="H3:J3"/>
    <mergeCell ref="H4:J4"/>
    <mergeCell ref="H5:J5"/>
    <mergeCell ref="H11:J11"/>
    <mergeCell ref="H12:J12"/>
    <mergeCell ref="H13:J13"/>
    <mergeCell ref="H14:J14"/>
    <mergeCell ref="H6:J6"/>
    <mergeCell ref="H7:J7"/>
    <mergeCell ref="H8:J8"/>
    <mergeCell ref="H9:J9"/>
    <mergeCell ref="H10:J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99"/>
  <sheetViews>
    <sheetView zoomScale="77" zoomScaleNormal="77" workbookViewId="0">
      <selection activeCell="G5" sqref="G5"/>
    </sheetView>
  </sheetViews>
  <sheetFormatPr defaultRowHeight="15.75"/>
  <cols>
    <col min="1" max="1" width="4.28515625" style="33" customWidth="1"/>
    <col min="2" max="2" width="23" style="33" customWidth="1"/>
    <col min="3" max="3" width="16.85546875" style="33" customWidth="1"/>
    <col min="4" max="4" width="11.5703125" style="37" customWidth="1"/>
    <col min="5" max="5" width="13.28515625" style="33" customWidth="1"/>
    <col min="6" max="6" width="14.42578125" style="37" customWidth="1"/>
    <col min="7" max="7" width="12.5703125" style="33" bestFit="1" customWidth="1"/>
    <col min="8" max="8" width="15.42578125" style="37" customWidth="1"/>
    <col min="9" max="9" width="13" style="37" customWidth="1"/>
    <col min="10" max="10" width="12.5703125" style="37" bestFit="1" customWidth="1"/>
    <col min="11" max="11" width="15.5703125" style="37" customWidth="1"/>
    <col min="12" max="12" width="12" style="37" bestFit="1" customWidth="1"/>
    <col min="13" max="13" width="12.5703125" style="37" customWidth="1"/>
    <col min="14" max="14" width="13.42578125" style="37" bestFit="1" customWidth="1"/>
    <col min="15" max="15" width="21" style="33" customWidth="1"/>
    <col min="16" max="16384" width="9.140625" style="33"/>
  </cols>
  <sheetData>
    <row r="1" spans="1:17" ht="87" customHeight="1">
      <c r="A1" s="77" t="s">
        <v>191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61"/>
      <c r="P1" s="36"/>
      <c r="Q1" s="36"/>
    </row>
    <row r="2" spans="1:17" ht="45.75" customHeight="1">
      <c r="A2" s="79" t="s">
        <v>194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62"/>
      <c r="P2" s="35"/>
      <c r="Q2" s="35"/>
    </row>
    <row r="3" spans="1:17" s="34" customFormat="1" ht="54.75" customHeight="1">
      <c r="A3" s="16"/>
      <c r="B3" s="16" t="s">
        <v>160</v>
      </c>
      <c r="C3" s="16" t="s">
        <v>161</v>
      </c>
      <c r="D3" s="17" t="s">
        <v>162</v>
      </c>
      <c r="E3" s="16" t="s">
        <v>181</v>
      </c>
      <c r="F3" s="17" t="s">
        <v>168</v>
      </c>
      <c r="G3" s="16" t="s">
        <v>164</v>
      </c>
      <c r="H3" s="17" t="s">
        <v>4</v>
      </c>
      <c r="I3" s="17" t="s">
        <v>175</v>
      </c>
      <c r="J3" s="17" t="s">
        <v>163</v>
      </c>
      <c r="K3" s="17" t="s">
        <v>166</v>
      </c>
      <c r="L3" s="17" t="s">
        <v>176</v>
      </c>
      <c r="M3" s="17" t="s">
        <v>165</v>
      </c>
      <c r="N3" s="17" t="s">
        <v>174</v>
      </c>
      <c r="O3" s="16" t="s">
        <v>177</v>
      </c>
    </row>
    <row r="4" spans="1:17">
      <c r="A4" s="64"/>
      <c r="B4" s="64" t="s">
        <v>48</v>
      </c>
      <c r="C4" s="64">
        <v>19</v>
      </c>
      <c r="D4" s="63">
        <v>67737</v>
      </c>
      <c r="E4" s="64">
        <v>14</v>
      </c>
      <c r="F4" s="63">
        <f>D4*E4</f>
        <v>948318</v>
      </c>
      <c r="G4" s="63">
        <f>F4*0.3</f>
        <v>284495.39999999997</v>
      </c>
      <c r="H4" s="63">
        <f>F4-G4</f>
        <v>663822.60000000009</v>
      </c>
      <c r="I4" s="63">
        <v>87500</v>
      </c>
      <c r="J4" s="63">
        <v>25000</v>
      </c>
      <c r="K4" s="63">
        <f>H4-I4-J4</f>
        <v>551322.60000000009</v>
      </c>
      <c r="L4" s="63">
        <v>0</v>
      </c>
      <c r="M4" s="63">
        <f>K4-L4</f>
        <v>551322.60000000009</v>
      </c>
      <c r="N4" s="63">
        <f>M4*0.8</f>
        <v>441058.08000000007</v>
      </c>
      <c r="O4" s="63">
        <f>M4-N4</f>
        <v>110264.52000000002</v>
      </c>
    </row>
    <row r="5" spans="1:17">
      <c r="A5" s="64"/>
      <c r="B5" s="64" t="s">
        <v>140</v>
      </c>
      <c r="C5" s="64">
        <v>18</v>
      </c>
      <c r="D5" s="63">
        <v>2217</v>
      </c>
      <c r="E5" s="64">
        <v>28</v>
      </c>
      <c r="F5" s="63">
        <f t="shared" ref="F5:F8" si="0">D5*E5</f>
        <v>62076</v>
      </c>
      <c r="G5" s="63">
        <f>F5*0.4</f>
        <v>24830.400000000001</v>
      </c>
      <c r="H5" s="63">
        <f t="shared" ref="H5:H8" si="1">F5-G5</f>
        <v>37245.599999999999</v>
      </c>
      <c r="I5" s="63">
        <v>87500</v>
      </c>
      <c r="J5" s="63">
        <v>25000</v>
      </c>
      <c r="K5" s="63">
        <f t="shared" ref="K5:K8" si="2">H5-I5-J5</f>
        <v>-75254.399999999994</v>
      </c>
      <c r="L5" s="63">
        <f>G5</f>
        <v>24830.400000000001</v>
      </c>
      <c r="M5" s="63">
        <f t="shared" ref="M5:M8" si="3">K5-L5</f>
        <v>-100084.79999999999</v>
      </c>
      <c r="N5" s="63">
        <f>M5*0.8</f>
        <v>-80067.839999999997</v>
      </c>
      <c r="O5" s="63">
        <f t="shared" ref="O5:O9" si="4">M5-N5</f>
        <v>-20016.959999999992</v>
      </c>
    </row>
    <row r="6" spans="1:17">
      <c r="A6" s="64"/>
      <c r="B6" s="64" t="s">
        <v>21</v>
      </c>
      <c r="C6" s="64">
        <v>22</v>
      </c>
      <c r="D6" s="63">
        <v>3736</v>
      </c>
      <c r="E6" s="64">
        <v>300</v>
      </c>
      <c r="F6" s="63">
        <f t="shared" si="0"/>
        <v>1120800</v>
      </c>
      <c r="G6" s="63">
        <f>F6*0.25</f>
        <v>280200</v>
      </c>
      <c r="H6" s="63">
        <f t="shared" si="1"/>
        <v>840600</v>
      </c>
      <c r="I6" s="63">
        <v>87500</v>
      </c>
      <c r="J6" s="63">
        <v>25000</v>
      </c>
      <c r="K6" s="63">
        <f t="shared" si="2"/>
        <v>728100</v>
      </c>
      <c r="L6" s="63">
        <f t="shared" ref="L6:L8" si="5">G6</f>
        <v>280200</v>
      </c>
      <c r="M6" s="63">
        <f t="shared" si="3"/>
        <v>447900</v>
      </c>
      <c r="N6" s="63">
        <f>M6*0.8</f>
        <v>358320</v>
      </c>
      <c r="O6" s="63">
        <f t="shared" si="4"/>
        <v>89580</v>
      </c>
    </row>
    <row r="7" spans="1:17">
      <c r="A7" s="64"/>
      <c r="B7" s="64" t="s">
        <v>192</v>
      </c>
      <c r="C7" s="64">
        <v>12</v>
      </c>
      <c r="D7" s="63">
        <v>1083</v>
      </c>
      <c r="E7" s="64">
        <v>600</v>
      </c>
      <c r="F7" s="63">
        <f t="shared" si="0"/>
        <v>649800</v>
      </c>
      <c r="G7" s="63">
        <f>F7*0.25</f>
        <v>162450</v>
      </c>
      <c r="H7" s="63">
        <f t="shared" si="1"/>
        <v>487350</v>
      </c>
      <c r="I7" s="63">
        <v>87500</v>
      </c>
      <c r="J7" s="63">
        <v>25000</v>
      </c>
      <c r="K7" s="63">
        <f t="shared" si="2"/>
        <v>374850</v>
      </c>
      <c r="L7" s="63">
        <f t="shared" si="5"/>
        <v>162450</v>
      </c>
      <c r="M7" s="63">
        <f t="shared" si="3"/>
        <v>212400</v>
      </c>
      <c r="N7" s="63">
        <f>M7*0.8</f>
        <v>169920</v>
      </c>
      <c r="O7" s="63">
        <f t="shared" si="4"/>
        <v>42480</v>
      </c>
    </row>
    <row r="8" spans="1:17">
      <c r="A8" s="64"/>
      <c r="B8" s="64" t="s">
        <v>193</v>
      </c>
      <c r="C8" s="64">
        <v>10</v>
      </c>
      <c r="D8" s="63">
        <v>28000</v>
      </c>
      <c r="E8" s="64">
        <v>16</v>
      </c>
      <c r="F8" s="63">
        <f t="shared" si="0"/>
        <v>448000</v>
      </c>
      <c r="G8" s="63">
        <f>F8*0.3</f>
        <v>134400</v>
      </c>
      <c r="H8" s="63">
        <f t="shared" si="1"/>
        <v>313600</v>
      </c>
      <c r="I8" s="63">
        <v>87500</v>
      </c>
      <c r="J8" s="63">
        <v>25000</v>
      </c>
      <c r="K8" s="63">
        <f t="shared" si="2"/>
        <v>201100</v>
      </c>
      <c r="L8" s="63">
        <f t="shared" si="5"/>
        <v>134400</v>
      </c>
      <c r="M8" s="63">
        <f t="shared" si="3"/>
        <v>66700</v>
      </c>
      <c r="N8" s="63">
        <f>M8*0.8</f>
        <v>53360</v>
      </c>
      <c r="O8" s="63">
        <f t="shared" si="4"/>
        <v>13340</v>
      </c>
    </row>
    <row r="9" spans="1:17" ht="30.75" customHeight="1">
      <c r="A9" s="72" t="s">
        <v>178</v>
      </c>
      <c r="B9" s="73"/>
      <c r="C9" s="73"/>
      <c r="D9" s="73"/>
      <c r="E9" s="74"/>
      <c r="F9" s="63">
        <f t="shared" ref="F9:M9" si="6">SUM(F4:F8)</f>
        <v>3228994</v>
      </c>
      <c r="G9" s="64">
        <f t="shared" si="6"/>
        <v>886375.8</v>
      </c>
      <c r="H9" s="63">
        <f t="shared" si="6"/>
        <v>2342618.2000000002</v>
      </c>
      <c r="I9" s="63">
        <f t="shared" si="6"/>
        <v>437500</v>
      </c>
      <c r="J9" s="63">
        <f t="shared" si="6"/>
        <v>125000</v>
      </c>
      <c r="K9" s="63">
        <f t="shared" si="6"/>
        <v>1780118.2000000002</v>
      </c>
      <c r="L9" s="63">
        <f t="shared" si="6"/>
        <v>601880.4</v>
      </c>
      <c r="M9" s="63">
        <f t="shared" si="6"/>
        <v>1178237.8</v>
      </c>
      <c r="N9" s="63">
        <f>M9*0.8</f>
        <v>942590.24000000011</v>
      </c>
      <c r="O9" s="65">
        <f t="shared" si="4"/>
        <v>235647.55999999994</v>
      </c>
    </row>
    <row r="10" spans="1:17" ht="46.5" customHeight="1">
      <c r="A10" s="75" t="s">
        <v>179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62"/>
    </row>
    <row r="11" spans="1:17" ht="47.25">
      <c r="A11" s="16"/>
      <c r="B11" s="16" t="s">
        <v>160</v>
      </c>
      <c r="C11" s="16" t="s">
        <v>161</v>
      </c>
      <c r="D11" s="17" t="s">
        <v>162</v>
      </c>
      <c r="E11" s="16" t="s">
        <v>181</v>
      </c>
      <c r="F11" s="17" t="s">
        <v>168</v>
      </c>
      <c r="G11" s="16" t="s">
        <v>164</v>
      </c>
      <c r="H11" s="17" t="s">
        <v>4</v>
      </c>
      <c r="I11" s="17" t="s">
        <v>175</v>
      </c>
      <c r="J11" s="17" t="s">
        <v>163</v>
      </c>
      <c r="K11" s="17" t="s">
        <v>166</v>
      </c>
      <c r="L11" s="17" t="s">
        <v>176</v>
      </c>
      <c r="M11" s="17" t="s">
        <v>165</v>
      </c>
      <c r="N11" s="17" t="s">
        <v>174</v>
      </c>
      <c r="O11" s="16" t="s">
        <v>177</v>
      </c>
    </row>
    <row r="12" spans="1:17">
      <c r="A12" s="64"/>
      <c r="B12" s="64" t="s">
        <v>48</v>
      </c>
      <c r="C12" s="64">
        <v>19</v>
      </c>
      <c r="D12" s="63">
        <v>67737</v>
      </c>
      <c r="E12" s="64">
        <v>28</v>
      </c>
      <c r="F12" s="63">
        <f>D12*E12</f>
        <v>1896636</v>
      </c>
      <c r="G12" s="63">
        <f>F12*0.3</f>
        <v>568990.79999999993</v>
      </c>
      <c r="H12" s="63">
        <f>F12-G12</f>
        <v>1327645.2000000002</v>
      </c>
      <c r="I12" s="63">
        <v>87500</v>
      </c>
      <c r="J12" s="63">
        <v>25000</v>
      </c>
      <c r="K12" s="63">
        <f>H12-I12-J12</f>
        <v>1215145.2000000002</v>
      </c>
      <c r="L12" s="63">
        <v>0</v>
      </c>
      <c r="M12" s="63">
        <f>K12-L12</f>
        <v>1215145.2000000002</v>
      </c>
      <c r="N12" s="63">
        <f>M12*0.8</f>
        <v>972116.16000000015</v>
      </c>
      <c r="O12" s="63">
        <f>M12-N12</f>
        <v>243029.04000000004</v>
      </c>
    </row>
    <row r="13" spans="1:17">
      <c r="A13" s="64"/>
      <c r="B13" s="64" t="s">
        <v>140</v>
      </c>
      <c r="C13" s="64">
        <v>18</v>
      </c>
      <c r="D13" s="63">
        <v>2217</v>
      </c>
      <c r="E13" s="64">
        <v>84</v>
      </c>
      <c r="F13" s="63">
        <f t="shared" ref="F13:F16" si="7">D13*E13</f>
        <v>186228</v>
      </c>
      <c r="G13" s="63">
        <f>F13*0.4</f>
        <v>74491.199999999997</v>
      </c>
      <c r="H13" s="63">
        <f t="shared" ref="H13:H16" si="8">F13-G13</f>
        <v>111736.8</v>
      </c>
      <c r="I13" s="63">
        <v>87500</v>
      </c>
      <c r="J13" s="63">
        <v>25000</v>
      </c>
      <c r="K13" s="63">
        <f t="shared" ref="K13:K16" si="9">H13-I13-J13</f>
        <v>-763.19999999999709</v>
      </c>
      <c r="L13" s="63">
        <f>G13</f>
        <v>74491.199999999997</v>
      </c>
      <c r="M13" s="63">
        <f t="shared" ref="M13:M16" si="10">K13-L13</f>
        <v>-75254.399999999994</v>
      </c>
      <c r="N13" s="63">
        <f>M13*0.8</f>
        <v>-60203.519999999997</v>
      </c>
      <c r="O13" s="63">
        <f t="shared" ref="O13:O17" si="11">M13-N13</f>
        <v>-15050.879999999997</v>
      </c>
    </row>
    <row r="14" spans="1:17">
      <c r="A14" s="64"/>
      <c r="B14" s="64" t="s">
        <v>21</v>
      </c>
      <c r="C14" s="64">
        <v>22</v>
      </c>
      <c r="D14" s="63">
        <v>3736</v>
      </c>
      <c r="E14" s="64">
        <v>600</v>
      </c>
      <c r="F14" s="63">
        <f t="shared" si="7"/>
        <v>2241600</v>
      </c>
      <c r="G14" s="63">
        <f>F14*0.25</f>
        <v>560400</v>
      </c>
      <c r="H14" s="63">
        <f t="shared" si="8"/>
        <v>1681200</v>
      </c>
      <c r="I14" s="63">
        <v>87500</v>
      </c>
      <c r="J14" s="63">
        <v>25000</v>
      </c>
      <c r="K14" s="63">
        <f t="shared" si="9"/>
        <v>1568700</v>
      </c>
      <c r="L14" s="63">
        <v>60000</v>
      </c>
      <c r="M14" s="63">
        <f t="shared" si="10"/>
        <v>1508700</v>
      </c>
      <c r="N14" s="63">
        <f>M14*0.8</f>
        <v>1206960</v>
      </c>
      <c r="O14" s="63">
        <f t="shared" si="11"/>
        <v>301740</v>
      </c>
    </row>
    <row r="15" spans="1:17">
      <c r="A15" s="64"/>
      <c r="B15" s="64" t="s">
        <v>138</v>
      </c>
      <c r="C15" s="64">
        <v>12</v>
      </c>
      <c r="D15" s="63">
        <v>1083</v>
      </c>
      <c r="E15" s="64">
        <v>600</v>
      </c>
      <c r="F15" s="63">
        <f t="shared" si="7"/>
        <v>649800</v>
      </c>
      <c r="G15" s="63">
        <f>F15*0.25</f>
        <v>162450</v>
      </c>
      <c r="H15" s="63">
        <f t="shared" si="8"/>
        <v>487350</v>
      </c>
      <c r="I15" s="63">
        <v>87500</v>
      </c>
      <c r="J15" s="63">
        <v>25000</v>
      </c>
      <c r="K15" s="63">
        <f t="shared" si="9"/>
        <v>374850</v>
      </c>
      <c r="L15" s="63">
        <f t="shared" ref="L15" si="12">G15</f>
        <v>162450</v>
      </c>
      <c r="M15" s="63">
        <f t="shared" si="10"/>
        <v>212400</v>
      </c>
      <c r="N15" s="63">
        <f>M15*0.8</f>
        <v>169920</v>
      </c>
      <c r="O15" s="63">
        <f t="shared" si="11"/>
        <v>42480</v>
      </c>
    </row>
    <row r="16" spans="1:17">
      <c r="A16" s="64"/>
      <c r="B16" s="64" t="s">
        <v>193</v>
      </c>
      <c r="C16" s="64">
        <v>16</v>
      </c>
      <c r="D16" s="63">
        <v>2000</v>
      </c>
      <c r="E16" s="64">
        <v>300</v>
      </c>
      <c r="F16" s="63">
        <f t="shared" si="7"/>
        <v>600000</v>
      </c>
      <c r="G16" s="63">
        <f>F16*0.3</f>
        <v>180000</v>
      </c>
      <c r="H16" s="63">
        <f t="shared" si="8"/>
        <v>420000</v>
      </c>
      <c r="I16" s="63">
        <v>87500</v>
      </c>
      <c r="J16" s="63">
        <v>25000</v>
      </c>
      <c r="K16" s="63">
        <f t="shared" si="9"/>
        <v>307500</v>
      </c>
      <c r="L16" s="63">
        <f t="shared" ref="L16" si="13">G16</f>
        <v>180000</v>
      </c>
      <c r="M16" s="63">
        <f t="shared" si="10"/>
        <v>127500</v>
      </c>
      <c r="N16" s="63">
        <f>M16*0.8</f>
        <v>102000</v>
      </c>
      <c r="O16" s="63">
        <f t="shared" si="11"/>
        <v>25500</v>
      </c>
    </row>
    <row r="17" spans="1:15" ht="18.75">
      <c r="A17" s="72" t="s">
        <v>178</v>
      </c>
      <c r="B17" s="73"/>
      <c r="C17" s="73"/>
      <c r="D17" s="73"/>
      <c r="E17" s="74"/>
      <c r="F17" s="63">
        <f t="shared" ref="F17:M17" si="14">SUM(F12:F16)</f>
        <v>5574264</v>
      </c>
      <c r="G17" s="64">
        <f t="shared" si="14"/>
        <v>1546332</v>
      </c>
      <c r="H17" s="63">
        <f t="shared" si="14"/>
        <v>4027932</v>
      </c>
      <c r="I17" s="63">
        <f t="shared" si="14"/>
        <v>437500</v>
      </c>
      <c r="J17" s="63">
        <f t="shared" si="14"/>
        <v>125000</v>
      </c>
      <c r="K17" s="63">
        <f t="shared" si="14"/>
        <v>3465432</v>
      </c>
      <c r="L17" s="63">
        <f t="shared" si="14"/>
        <v>476941.2</v>
      </c>
      <c r="M17" s="63">
        <f t="shared" si="14"/>
        <v>2988490.8000000003</v>
      </c>
      <c r="N17" s="63">
        <f>M17*0.8</f>
        <v>2390792.64</v>
      </c>
      <c r="O17" s="65">
        <f t="shared" si="11"/>
        <v>597698.16000000015</v>
      </c>
    </row>
    <row r="18" spans="1:15" ht="41.25" customHeight="1">
      <c r="A18" s="75" t="s">
        <v>180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62"/>
    </row>
    <row r="19" spans="1:15" ht="47.25">
      <c r="A19" s="16"/>
      <c r="B19" s="16" t="s">
        <v>160</v>
      </c>
      <c r="C19" s="16" t="s">
        <v>161</v>
      </c>
      <c r="D19" s="17" t="s">
        <v>162</v>
      </c>
      <c r="E19" s="16" t="s">
        <v>181</v>
      </c>
      <c r="F19" s="17" t="s">
        <v>168</v>
      </c>
      <c r="G19" s="16" t="s">
        <v>164</v>
      </c>
      <c r="H19" s="17" t="s">
        <v>4</v>
      </c>
      <c r="I19" s="17" t="s">
        <v>175</v>
      </c>
      <c r="J19" s="17" t="s">
        <v>163</v>
      </c>
      <c r="K19" s="17" t="s">
        <v>166</v>
      </c>
      <c r="L19" s="17" t="s">
        <v>176</v>
      </c>
      <c r="M19" s="17" t="s">
        <v>165</v>
      </c>
      <c r="N19" s="17" t="s">
        <v>174</v>
      </c>
      <c r="O19" s="16" t="s">
        <v>177</v>
      </c>
    </row>
    <row r="20" spans="1:15">
      <c r="A20" s="64"/>
      <c r="B20" s="64" t="s">
        <v>48</v>
      </c>
      <c r="C20" s="64">
        <v>19</v>
      </c>
      <c r="D20" s="63">
        <v>67737</v>
      </c>
      <c r="E20" s="64">
        <v>28</v>
      </c>
      <c r="F20" s="63">
        <f>D20*E20</f>
        <v>1896636</v>
      </c>
      <c r="G20" s="63">
        <f>F20*0.3</f>
        <v>568990.79999999993</v>
      </c>
      <c r="H20" s="63">
        <f>F20-G20</f>
        <v>1327645.2000000002</v>
      </c>
      <c r="I20" s="63">
        <v>87500</v>
      </c>
      <c r="J20" s="63">
        <v>25000</v>
      </c>
      <c r="K20" s="63">
        <f>H20-I20-J20</f>
        <v>1215145.2000000002</v>
      </c>
      <c r="L20" s="63">
        <v>0</v>
      </c>
      <c r="M20" s="63">
        <f>K20-L20</f>
        <v>1215145.2000000002</v>
      </c>
      <c r="N20" s="63">
        <f>M20*0.8</f>
        <v>972116.16000000015</v>
      </c>
      <c r="O20" s="63">
        <f>M20-N20</f>
        <v>243029.04000000004</v>
      </c>
    </row>
    <row r="21" spans="1:15">
      <c r="A21" s="64"/>
      <c r="B21" s="64" t="s">
        <v>140</v>
      </c>
      <c r="C21" s="64">
        <v>18</v>
      </c>
      <c r="D21" s="63">
        <v>2217</v>
      </c>
      <c r="E21" s="64">
        <v>112</v>
      </c>
      <c r="F21" s="63">
        <f t="shared" ref="F21:F24" si="15">D21*E21</f>
        <v>248304</v>
      </c>
      <c r="G21" s="63">
        <f>F21*0.4</f>
        <v>99321.600000000006</v>
      </c>
      <c r="H21" s="63">
        <f t="shared" ref="H21:H24" si="16">F21-G21</f>
        <v>148982.39999999999</v>
      </c>
      <c r="I21" s="63">
        <v>87500</v>
      </c>
      <c r="J21" s="63">
        <v>25000</v>
      </c>
      <c r="K21" s="63">
        <f t="shared" ref="K21:K24" si="17">H21-I21-J21</f>
        <v>36482.399999999994</v>
      </c>
      <c r="L21" s="63">
        <f>G21</f>
        <v>99321.600000000006</v>
      </c>
      <c r="M21" s="63">
        <f t="shared" ref="M21:M24" si="18">K21-L21</f>
        <v>-62839.200000000012</v>
      </c>
      <c r="N21" s="63">
        <f>M21*0.8</f>
        <v>-50271.360000000015</v>
      </c>
      <c r="O21" s="63">
        <f t="shared" ref="O21:O25" si="19">M21-N21</f>
        <v>-12567.839999999997</v>
      </c>
    </row>
    <row r="22" spans="1:15">
      <c r="A22" s="64"/>
      <c r="B22" s="64" t="s">
        <v>21</v>
      </c>
      <c r="C22" s="64">
        <v>22</v>
      </c>
      <c r="D22" s="63">
        <v>3736</v>
      </c>
      <c r="E22" s="64">
        <v>200</v>
      </c>
      <c r="F22" s="63">
        <f t="shared" si="15"/>
        <v>747200</v>
      </c>
      <c r="G22" s="63">
        <f>F22*0.25</f>
        <v>186800</v>
      </c>
      <c r="H22" s="63">
        <f t="shared" si="16"/>
        <v>560400</v>
      </c>
      <c r="I22" s="63">
        <v>87500</v>
      </c>
      <c r="J22" s="63">
        <v>25000</v>
      </c>
      <c r="K22" s="63">
        <f t="shared" si="17"/>
        <v>447900</v>
      </c>
      <c r="L22" s="63">
        <f t="shared" ref="L22:L24" si="20">G22</f>
        <v>186800</v>
      </c>
      <c r="M22" s="63">
        <f t="shared" si="18"/>
        <v>261100</v>
      </c>
      <c r="N22" s="63">
        <f>M22*0.8</f>
        <v>208880</v>
      </c>
      <c r="O22" s="63">
        <f t="shared" si="19"/>
        <v>52220</v>
      </c>
    </row>
    <row r="23" spans="1:15">
      <c r="A23" s="64"/>
      <c r="B23" s="64" t="s">
        <v>138</v>
      </c>
      <c r="C23" s="64">
        <v>12</v>
      </c>
      <c r="D23" s="63">
        <v>1083</v>
      </c>
      <c r="E23" s="64">
        <v>600</v>
      </c>
      <c r="F23" s="63">
        <f t="shared" si="15"/>
        <v>649800</v>
      </c>
      <c r="G23" s="63">
        <f>F23*0.25</f>
        <v>162450</v>
      </c>
      <c r="H23" s="63">
        <f t="shared" si="16"/>
        <v>487350</v>
      </c>
      <c r="I23" s="63">
        <v>87500</v>
      </c>
      <c r="J23" s="63">
        <v>25000</v>
      </c>
      <c r="K23" s="63">
        <f t="shared" si="17"/>
        <v>374850</v>
      </c>
      <c r="L23" s="63">
        <f t="shared" si="20"/>
        <v>162450</v>
      </c>
      <c r="M23" s="63">
        <f t="shared" si="18"/>
        <v>212400</v>
      </c>
      <c r="N23" s="63">
        <f>M23*0.8</f>
        <v>169920</v>
      </c>
      <c r="O23" s="63">
        <f t="shared" si="19"/>
        <v>42480</v>
      </c>
    </row>
    <row r="24" spans="1:15">
      <c r="A24" s="64"/>
      <c r="B24" s="64" t="s">
        <v>193</v>
      </c>
      <c r="C24" s="64">
        <v>10</v>
      </c>
      <c r="D24" s="63">
        <v>28000</v>
      </c>
      <c r="E24" s="64">
        <v>16</v>
      </c>
      <c r="F24" s="63">
        <f t="shared" si="15"/>
        <v>448000</v>
      </c>
      <c r="G24" s="63">
        <f>F24*0.3</f>
        <v>134400</v>
      </c>
      <c r="H24" s="63">
        <f t="shared" si="16"/>
        <v>313600</v>
      </c>
      <c r="I24" s="63">
        <v>87500</v>
      </c>
      <c r="J24" s="63">
        <v>25000</v>
      </c>
      <c r="K24" s="63">
        <f t="shared" si="17"/>
        <v>201100</v>
      </c>
      <c r="L24" s="63">
        <f t="shared" si="20"/>
        <v>134400</v>
      </c>
      <c r="M24" s="63">
        <f t="shared" si="18"/>
        <v>66700</v>
      </c>
      <c r="N24" s="63">
        <f>M24*0.8</f>
        <v>53360</v>
      </c>
      <c r="O24" s="63">
        <f t="shared" si="19"/>
        <v>13340</v>
      </c>
    </row>
    <row r="25" spans="1:15" ht="18.75">
      <c r="A25" s="72" t="s">
        <v>178</v>
      </c>
      <c r="B25" s="73"/>
      <c r="C25" s="73"/>
      <c r="D25" s="73"/>
      <c r="E25" s="74"/>
      <c r="F25" s="63">
        <f t="shared" ref="F25:M25" si="21">SUM(F20:F24)</f>
        <v>3989940</v>
      </c>
      <c r="G25" s="64">
        <f t="shared" si="21"/>
        <v>1151962.3999999999</v>
      </c>
      <c r="H25" s="63">
        <f t="shared" si="21"/>
        <v>2837977.6</v>
      </c>
      <c r="I25" s="63">
        <f t="shared" si="21"/>
        <v>437500</v>
      </c>
      <c r="J25" s="63">
        <f t="shared" si="21"/>
        <v>125000</v>
      </c>
      <c r="K25" s="63">
        <f t="shared" si="21"/>
        <v>2275477.6</v>
      </c>
      <c r="L25" s="63">
        <f t="shared" si="21"/>
        <v>582971.6</v>
      </c>
      <c r="M25" s="63">
        <f t="shared" si="21"/>
        <v>1692506.0000000002</v>
      </c>
      <c r="N25" s="63">
        <f>M25*0.8</f>
        <v>1354004.8000000003</v>
      </c>
      <c r="O25" s="65">
        <f t="shared" si="19"/>
        <v>338501.19999999995</v>
      </c>
    </row>
    <row r="26" spans="1:15" ht="25.5">
      <c r="A26" s="75" t="s">
        <v>182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62"/>
    </row>
    <row r="27" spans="1:15" ht="47.25">
      <c r="A27" s="16"/>
      <c r="B27" s="16" t="s">
        <v>160</v>
      </c>
      <c r="C27" s="16" t="s">
        <v>161</v>
      </c>
      <c r="D27" s="17" t="s">
        <v>162</v>
      </c>
      <c r="E27" s="16" t="s">
        <v>181</v>
      </c>
      <c r="F27" s="17" t="s">
        <v>168</v>
      </c>
      <c r="G27" s="16" t="s">
        <v>164</v>
      </c>
      <c r="H27" s="17" t="s">
        <v>4</v>
      </c>
      <c r="I27" s="17" t="s">
        <v>175</v>
      </c>
      <c r="J27" s="17" t="s">
        <v>163</v>
      </c>
      <c r="K27" s="17" t="s">
        <v>166</v>
      </c>
      <c r="L27" s="17" t="s">
        <v>176</v>
      </c>
      <c r="M27" s="17" t="s">
        <v>165</v>
      </c>
      <c r="N27" s="17" t="s">
        <v>174</v>
      </c>
      <c r="O27" s="16" t="s">
        <v>177</v>
      </c>
    </row>
    <row r="28" spans="1:15">
      <c r="A28" s="64"/>
      <c r="B28" s="64" t="s">
        <v>48</v>
      </c>
      <c r="C28" s="64">
        <v>19</v>
      </c>
      <c r="D28" s="63">
        <v>67737</v>
      </c>
      <c r="E28" s="64">
        <v>28</v>
      </c>
      <c r="F28" s="63">
        <f>D28*E28</f>
        <v>1896636</v>
      </c>
      <c r="G28" s="63">
        <f>F28*0.3</f>
        <v>568990.79999999993</v>
      </c>
      <c r="H28" s="63">
        <f>F28-G28</f>
        <v>1327645.2000000002</v>
      </c>
      <c r="I28" s="63">
        <v>87500</v>
      </c>
      <c r="J28" s="63">
        <v>25000</v>
      </c>
      <c r="K28" s="63">
        <f>H28-I28-J28</f>
        <v>1215145.2000000002</v>
      </c>
      <c r="L28" s="63">
        <v>0</v>
      </c>
      <c r="M28" s="63">
        <f>K28-L28</f>
        <v>1215145.2000000002</v>
      </c>
      <c r="N28" s="63">
        <f>M28*0.8</f>
        <v>972116.16000000015</v>
      </c>
      <c r="O28" s="63">
        <f>M28-N28</f>
        <v>243029.04000000004</v>
      </c>
    </row>
    <row r="29" spans="1:15">
      <c r="A29" s="64"/>
      <c r="B29" s="64" t="s">
        <v>140</v>
      </c>
      <c r="C29" s="64">
        <v>18</v>
      </c>
      <c r="D29" s="63">
        <v>2217</v>
      </c>
      <c r="E29" s="64">
        <v>56</v>
      </c>
      <c r="F29" s="63">
        <f t="shared" ref="F29:F32" si="22">D29*E29</f>
        <v>124152</v>
      </c>
      <c r="G29" s="63">
        <f>F29*0.4</f>
        <v>49660.800000000003</v>
      </c>
      <c r="H29" s="63">
        <f t="shared" ref="H29:H32" si="23">F29-G29</f>
        <v>74491.199999999997</v>
      </c>
      <c r="I29" s="63">
        <v>87500</v>
      </c>
      <c r="J29" s="63">
        <v>25000</v>
      </c>
      <c r="K29" s="63">
        <f t="shared" ref="K29:K32" si="24">H29-I29-J29</f>
        <v>-38008.800000000003</v>
      </c>
      <c r="L29" s="63">
        <f>G29</f>
        <v>49660.800000000003</v>
      </c>
      <c r="M29" s="63">
        <f t="shared" ref="M29:M32" si="25">K29-L29</f>
        <v>-87669.6</v>
      </c>
      <c r="N29" s="63">
        <f>M29*0.8</f>
        <v>-70135.680000000008</v>
      </c>
      <c r="O29" s="63">
        <f t="shared" ref="O29:O33" si="26">M29-N29</f>
        <v>-17533.919999999998</v>
      </c>
    </row>
    <row r="30" spans="1:15">
      <c r="A30" s="64"/>
      <c r="B30" s="64" t="s">
        <v>21</v>
      </c>
      <c r="C30" s="64">
        <v>22</v>
      </c>
      <c r="D30" s="63">
        <v>1500</v>
      </c>
      <c r="E30" s="64">
        <v>90</v>
      </c>
      <c r="F30" s="63">
        <f t="shared" si="22"/>
        <v>135000</v>
      </c>
      <c r="G30" s="63">
        <f>F30*0.25</f>
        <v>33750</v>
      </c>
      <c r="H30" s="63">
        <f t="shared" si="23"/>
        <v>101250</v>
      </c>
      <c r="I30" s="63">
        <v>87500</v>
      </c>
      <c r="J30" s="63">
        <v>25000</v>
      </c>
      <c r="K30" s="63">
        <f t="shared" si="24"/>
        <v>-11250</v>
      </c>
      <c r="L30" s="63">
        <v>60000</v>
      </c>
      <c r="M30" s="63">
        <f t="shared" si="25"/>
        <v>-71250</v>
      </c>
      <c r="N30" s="63">
        <f>M30*0.8</f>
        <v>-57000</v>
      </c>
      <c r="O30" s="63">
        <f t="shared" si="26"/>
        <v>-14250</v>
      </c>
    </row>
    <row r="31" spans="1:15">
      <c r="A31" s="64"/>
      <c r="B31" s="64" t="s">
        <v>138</v>
      </c>
      <c r="C31" s="64">
        <v>12</v>
      </c>
      <c r="D31" s="63">
        <v>1083</v>
      </c>
      <c r="E31" s="64">
        <v>600</v>
      </c>
      <c r="F31" s="63">
        <f t="shared" si="22"/>
        <v>649800</v>
      </c>
      <c r="G31" s="63">
        <f>F31*0.25</f>
        <v>162450</v>
      </c>
      <c r="H31" s="63">
        <f t="shared" si="23"/>
        <v>487350</v>
      </c>
      <c r="I31" s="63">
        <v>87500</v>
      </c>
      <c r="J31" s="63">
        <v>25000</v>
      </c>
      <c r="K31" s="63">
        <f t="shared" si="24"/>
        <v>374850</v>
      </c>
      <c r="L31" s="63">
        <f t="shared" ref="L31:L32" si="27">G31</f>
        <v>162450</v>
      </c>
      <c r="M31" s="63">
        <f t="shared" si="25"/>
        <v>212400</v>
      </c>
      <c r="N31" s="63">
        <f>M31*0.8</f>
        <v>169920</v>
      </c>
      <c r="O31" s="63">
        <f t="shared" si="26"/>
        <v>42480</v>
      </c>
    </row>
    <row r="32" spans="1:15">
      <c r="A32" s="64"/>
      <c r="B32" s="64" t="s">
        <v>193</v>
      </c>
      <c r="C32" s="64">
        <v>10</v>
      </c>
      <c r="D32" s="63">
        <v>28000</v>
      </c>
      <c r="E32" s="64">
        <v>16</v>
      </c>
      <c r="F32" s="63">
        <f t="shared" si="22"/>
        <v>448000</v>
      </c>
      <c r="G32" s="63">
        <f>F32*0.3</f>
        <v>134400</v>
      </c>
      <c r="H32" s="63">
        <f t="shared" si="23"/>
        <v>313600</v>
      </c>
      <c r="I32" s="63">
        <v>87500</v>
      </c>
      <c r="J32" s="63">
        <v>25000</v>
      </c>
      <c r="K32" s="63">
        <f t="shared" si="24"/>
        <v>201100</v>
      </c>
      <c r="L32" s="63">
        <f t="shared" si="27"/>
        <v>134400</v>
      </c>
      <c r="M32" s="63">
        <f t="shared" si="25"/>
        <v>66700</v>
      </c>
      <c r="N32" s="63">
        <f>M32*0.8</f>
        <v>53360</v>
      </c>
      <c r="O32" s="63">
        <f t="shared" si="26"/>
        <v>13340</v>
      </c>
    </row>
    <row r="33" spans="1:15" ht="18.75">
      <c r="A33" s="72" t="s">
        <v>178</v>
      </c>
      <c r="B33" s="73"/>
      <c r="C33" s="73"/>
      <c r="D33" s="73"/>
      <c r="E33" s="74"/>
      <c r="F33" s="63">
        <f t="shared" ref="F33:M33" si="28">SUM(F28:F32)</f>
        <v>3253588</v>
      </c>
      <c r="G33" s="64">
        <f t="shared" si="28"/>
        <v>949251.6</v>
      </c>
      <c r="H33" s="63">
        <f t="shared" si="28"/>
        <v>2304336.4000000004</v>
      </c>
      <c r="I33" s="63">
        <f t="shared" si="28"/>
        <v>437500</v>
      </c>
      <c r="J33" s="63">
        <f t="shared" si="28"/>
        <v>125000</v>
      </c>
      <c r="K33" s="63">
        <f t="shared" si="28"/>
        <v>1741836.4000000001</v>
      </c>
      <c r="L33" s="63">
        <f t="shared" si="28"/>
        <v>406510.8</v>
      </c>
      <c r="M33" s="63">
        <f t="shared" si="28"/>
        <v>1335325.6000000001</v>
      </c>
      <c r="N33" s="63">
        <f>M33*0.8</f>
        <v>1068260.4800000002</v>
      </c>
      <c r="O33" s="65">
        <f t="shared" si="26"/>
        <v>267065.11999999988</v>
      </c>
    </row>
    <row r="34" spans="1:15" ht="25.5">
      <c r="A34" s="75" t="s">
        <v>183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62"/>
    </row>
    <row r="35" spans="1:15" ht="47.25">
      <c r="A35" s="16"/>
      <c r="B35" s="16" t="s">
        <v>160</v>
      </c>
      <c r="C35" s="16" t="s">
        <v>161</v>
      </c>
      <c r="D35" s="17" t="s">
        <v>162</v>
      </c>
      <c r="E35" s="16" t="s">
        <v>181</v>
      </c>
      <c r="F35" s="17" t="s">
        <v>168</v>
      </c>
      <c r="G35" s="16" t="s">
        <v>164</v>
      </c>
      <c r="H35" s="17" t="s">
        <v>4</v>
      </c>
      <c r="I35" s="17" t="s">
        <v>175</v>
      </c>
      <c r="J35" s="17" t="s">
        <v>163</v>
      </c>
      <c r="K35" s="17" t="s">
        <v>166</v>
      </c>
      <c r="L35" s="17" t="s">
        <v>176</v>
      </c>
      <c r="M35" s="17" t="s">
        <v>165</v>
      </c>
      <c r="N35" s="17" t="s">
        <v>174</v>
      </c>
      <c r="O35" s="16" t="s">
        <v>177</v>
      </c>
    </row>
    <row r="36" spans="1:15">
      <c r="A36" s="64"/>
      <c r="B36" s="64" t="s">
        <v>48</v>
      </c>
      <c r="C36" s="64">
        <v>19</v>
      </c>
      <c r="D36" s="63">
        <v>67737</v>
      </c>
      <c r="E36" s="64">
        <v>14</v>
      </c>
      <c r="F36" s="63">
        <f>D36*E36</f>
        <v>948318</v>
      </c>
      <c r="G36" s="63">
        <f>F36*0.3</f>
        <v>284495.39999999997</v>
      </c>
      <c r="H36" s="63">
        <f>F36-G36</f>
        <v>663822.60000000009</v>
      </c>
      <c r="I36" s="63">
        <v>87500</v>
      </c>
      <c r="J36" s="63">
        <v>25000</v>
      </c>
      <c r="K36" s="63">
        <f>H36-I36-J36</f>
        <v>551322.60000000009</v>
      </c>
      <c r="L36" s="63">
        <v>0</v>
      </c>
      <c r="M36" s="63">
        <f>K36-L36</f>
        <v>551322.60000000009</v>
      </c>
      <c r="N36" s="63">
        <f>M36*0.8</f>
        <v>441058.08000000007</v>
      </c>
      <c r="O36" s="63">
        <f>M36-N36</f>
        <v>110264.52000000002</v>
      </c>
    </row>
    <row r="37" spans="1:15">
      <c r="A37" s="64"/>
      <c r="B37" s="64" t="s">
        <v>140</v>
      </c>
      <c r="C37" s="64">
        <v>18</v>
      </c>
      <c r="D37" s="63">
        <v>2217</v>
      </c>
      <c r="E37" s="64">
        <v>56</v>
      </c>
      <c r="F37" s="63">
        <f t="shared" ref="F37:F40" si="29">D37*E37</f>
        <v>124152</v>
      </c>
      <c r="G37" s="63">
        <f>F37*0.4</f>
        <v>49660.800000000003</v>
      </c>
      <c r="H37" s="63">
        <f t="shared" ref="H37:H40" si="30">F37-G37</f>
        <v>74491.199999999997</v>
      </c>
      <c r="I37" s="63">
        <v>87500</v>
      </c>
      <c r="J37" s="63">
        <v>25000</v>
      </c>
      <c r="K37" s="63">
        <f t="shared" ref="K37:K40" si="31">H37-I37-J37</f>
        <v>-38008.800000000003</v>
      </c>
      <c r="L37" s="63">
        <f>G37</f>
        <v>49660.800000000003</v>
      </c>
      <c r="M37" s="63">
        <f t="shared" ref="M37:M40" si="32">K37-L37</f>
        <v>-87669.6</v>
      </c>
      <c r="N37" s="63">
        <f>M37*0.8</f>
        <v>-70135.680000000008</v>
      </c>
      <c r="O37" s="63">
        <f t="shared" ref="O37:O41" si="33">M37-N37</f>
        <v>-17533.919999999998</v>
      </c>
    </row>
    <row r="38" spans="1:15">
      <c r="A38" s="64"/>
      <c r="B38" s="64" t="s">
        <v>21</v>
      </c>
      <c r="C38" s="64">
        <v>22</v>
      </c>
      <c r="D38" s="63">
        <v>1500</v>
      </c>
      <c r="E38" s="64">
        <v>30</v>
      </c>
      <c r="F38" s="63">
        <f t="shared" si="29"/>
        <v>45000</v>
      </c>
      <c r="G38" s="63">
        <f>F38*0.25</f>
        <v>11250</v>
      </c>
      <c r="H38" s="63">
        <f t="shared" si="30"/>
        <v>33750</v>
      </c>
      <c r="I38" s="63">
        <v>87500</v>
      </c>
      <c r="J38" s="63">
        <v>25000</v>
      </c>
      <c r="K38" s="63">
        <f t="shared" si="31"/>
        <v>-78750</v>
      </c>
      <c r="L38" s="63">
        <v>60000</v>
      </c>
      <c r="M38" s="63">
        <f t="shared" si="32"/>
        <v>-138750</v>
      </c>
      <c r="N38" s="63">
        <f>M38*0.8</f>
        <v>-111000</v>
      </c>
      <c r="O38" s="63">
        <f t="shared" si="33"/>
        <v>-27750</v>
      </c>
    </row>
    <row r="39" spans="1:15">
      <c r="A39" s="64"/>
      <c r="B39" s="64" t="s">
        <v>138</v>
      </c>
      <c r="C39" s="64">
        <v>12</v>
      </c>
      <c r="D39" s="63">
        <v>1083</v>
      </c>
      <c r="E39" s="64">
        <v>600</v>
      </c>
      <c r="F39" s="63">
        <f t="shared" si="29"/>
        <v>649800</v>
      </c>
      <c r="G39" s="63">
        <f>F39*0.25</f>
        <v>162450</v>
      </c>
      <c r="H39" s="63">
        <f t="shared" si="30"/>
        <v>487350</v>
      </c>
      <c r="I39" s="63">
        <v>87500</v>
      </c>
      <c r="J39" s="63">
        <v>25000</v>
      </c>
      <c r="K39" s="63">
        <f t="shared" si="31"/>
        <v>374850</v>
      </c>
      <c r="L39" s="63">
        <f t="shared" ref="L39:L40" si="34">G39</f>
        <v>162450</v>
      </c>
      <c r="M39" s="63">
        <f t="shared" si="32"/>
        <v>212400</v>
      </c>
      <c r="N39" s="63">
        <f>M39*0.8</f>
        <v>169920</v>
      </c>
      <c r="O39" s="63">
        <f t="shared" si="33"/>
        <v>42480</v>
      </c>
    </row>
    <row r="40" spans="1:15">
      <c r="A40" s="64"/>
      <c r="B40" s="64" t="s">
        <v>193</v>
      </c>
      <c r="C40" s="64">
        <v>10</v>
      </c>
      <c r="D40" s="63">
        <v>28000</v>
      </c>
      <c r="E40" s="64">
        <v>16</v>
      </c>
      <c r="F40" s="63">
        <f t="shared" si="29"/>
        <v>448000</v>
      </c>
      <c r="G40" s="63">
        <f>F40*0.3</f>
        <v>134400</v>
      </c>
      <c r="H40" s="63">
        <f t="shared" si="30"/>
        <v>313600</v>
      </c>
      <c r="I40" s="63">
        <v>87500</v>
      </c>
      <c r="J40" s="63">
        <v>25000</v>
      </c>
      <c r="K40" s="63">
        <f t="shared" si="31"/>
        <v>201100</v>
      </c>
      <c r="L40" s="63">
        <f t="shared" si="34"/>
        <v>134400</v>
      </c>
      <c r="M40" s="63">
        <f t="shared" si="32"/>
        <v>66700</v>
      </c>
      <c r="N40" s="63">
        <f>M40*0.8</f>
        <v>53360</v>
      </c>
      <c r="O40" s="63">
        <f t="shared" si="33"/>
        <v>13340</v>
      </c>
    </row>
    <row r="41" spans="1:15" ht="18.75">
      <c r="A41" s="72" t="s">
        <v>178</v>
      </c>
      <c r="B41" s="73"/>
      <c r="C41" s="73"/>
      <c r="D41" s="73"/>
      <c r="E41" s="74"/>
      <c r="F41" s="63">
        <f t="shared" ref="F41:M41" si="35">SUM(F36:F40)</f>
        <v>2215270</v>
      </c>
      <c r="G41" s="64">
        <f t="shared" si="35"/>
        <v>642256.19999999995</v>
      </c>
      <c r="H41" s="63">
        <f t="shared" si="35"/>
        <v>1573013.8</v>
      </c>
      <c r="I41" s="63">
        <f t="shared" si="35"/>
        <v>437500</v>
      </c>
      <c r="J41" s="63">
        <f t="shared" si="35"/>
        <v>125000</v>
      </c>
      <c r="K41" s="63">
        <f t="shared" si="35"/>
        <v>1010513.8</v>
      </c>
      <c r="L41" s="63">
        <f t="shared" si="35"/>
        <v>406510.8</v>
      </c>
      <c r="M41" s="63">
        <f t="shared" si="35"/>
        <v>604003.00000000012</v>
      </c>
      <c r="N41" s="63">
        <f>M41*0.8</f>
        <v>483202.40000000014</v>
      </c>
      <c r="O41" s="65">
        <f t="shared" si="33"/>
        <v>120800.59999999998</v>
      </c>
    </row>
    <row r="42" spans="1:15" ht="25.5">
      <c r="A42" s="75" t="s">
        <v>184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62"/>
    </row>
    <row r="43" spans="1:15" ht="47.25">
      <c r="A43" s="16"/>
      <c r="B43" s="16" t="s">
        <v>160</v>
      </c>
      <c r="C43" s="16" t="s">
        <v>161</v>
      </c>
      <c r="D43" s="17" t="s">
        <v>162</v>
      </c>
      <c r="E43" s="16" t="s">
        <v>181</v>
      </c>
      <c r="F43" s="17" t="s">
        <v>168</v>
      </c>
      <c r="G43" s="16" t="s">
        <v>164</v>
      </c>
      <c r="H43" s="17" t="s">
        <v>4</v>
      </c>
      <c r="I43" s="17" t="s">
        <v>175</v>
      </c>
      <c r="J43" s="17" t="s">
        <v>163</v>
      </c>
      <c r="K43" s="17" t="s">
        <v>166</v>
      </c>
      <c r="L43" s="17" t="s">
        <v>176</v>
      </c>
      <c r="M43" s="17" t="s">
        <v>165</v>
      </c>
      <c r="N43" s="17" t="s">
        <v>174</v>
      </c>
      <c r="O43" s="16" t="s">
        <v>177</v>
      </c>
    </row>
    <row r="44" spans="1:15">
      <c r="A44" s="64"/>
      <c r="B44" s="64" t="s">
        <v>48</v>
      </c>
      <c r="C44" s="64">
        <v>19</v>
      </c>
      <c r="D44" s="63">
        <v>67737</v>
      </c>
      <c r="E44" s="64">
        <v>28</v>
      </c>
      <c r="F44" s="63">
        <f>D44*E44</f>
        <v>1896636</v>
      </c>
      <c r="G44" s="63">
        <f>F44*0.3</f>
        <v>568990.79999999993</v>
      </c>
      <c r="H44" s="63">
        <f>F44-G44</f>
        <v>1327645.2000000002</v>
      </c>
      <c r="I44" s="63">
        <v>87500</v>
      </c>
      <c r="J44" s="63">
        <v>25000</v>
      </c>
      <c r="K44" s="63">
        <f>H44-I44-J44</f>
        <v>1215145.2000000002</v>
      </c>
      <c r="L44" s="63">
        <v>0</v>
      </c>
      <c r="M44" s="63">
        <f>K44-L44</f>
        <v>1215145.2000000002</v>
      </c>
      <c r="N44" s="63">
        <f>M44*0.8</f>
        <v>972116.16000000015</v>
      </c>
      <c r="O44" s="63">
        <f>M44-N44</f>
        <v>243029.04000000004</v>
      </c>
    </row>
    <row r="45" spans="1:15">
      <c r="A45" s="64"/>
      <c r="B45" s="64" t="s">
        <v>140</v>
      </c>
      <c r="C45" s="64">
        <v>18</v>
      </c>
      <c r="D45" s="63">
        <v>2217</v>
      </c>
      <c r="E45" s="64">
        <v>56</v>
      </c>
      <c r="F45" s="63">
        <f t="shared" ref="F45:F48" si="36">D45*E45</f>
        <v>124152</v>
      </c>
      <c r="G45" s="63">
        <f>F45*0.4</f>
        <v>49660.800000000003</v>
      </c>
      <c r="H45" s="63">
        <f t="shared" ref="H45:H48" si="37">F45-G45</f>
        <v>74491.199999999997</v>
      </c>
      <c r="I45" s="63">
        <v>87500</v>
      </c>
      <c r="J45" s="63">
        <v>25000</v>
      </c>
      <c r="K45" s="63">
        <f t="shared" ref="K45:K48" si="38">H45-I45-J45</f>
        <v>-38008.800000000003</v>
      </c>
      <c r="L45" s="63">
        <f>G45</f>
        <v>49660.800000000003</v>
      </c>
      <c r="M45" s="63">
        <f t="shared" ref="M45:M48" si="39">K45-L45</f>
        <v>-87669.6</v>
      </c>
      <c r="N45" s="63">
        <f>M45*0.8</f>
        <v>-70135.680000000008</v>
      </c>
      <c r="O45" s="63">
        <f t="shared" ref="O45:O49" si="40">M45-N45</f>
        <v>-17533.919999999998</v>
      </c>
    </row>
    <row r="46" spans="1:15">
      <c r="A46" s="64"/>
      <c r="B46" s="64" t="s">
        <v>21</v>
      </c>
      <c r="C46" s="64">
        <v>22</v>
      </c>
      <c r="D46" s="63">
        <v>3736</v>
      </c>
      <c r="E46" s="64">
        <v>400</v>
      </c>
      <c r="F46" s="63">
        <f t="shared" si="36"/>
        <v>1494400</v>
      </c>
      <c r="G46" s="63">
        <f>F46*0.25</f>
        <v>373600</v>
      </c>
      <c r="H46" s="63">
        <f t="shared" si="37"/>
        <v>1120800</v>
      </c>
      <c r="I46" s="63">
        <v>87500</v>
      </c>
      <c r="J46" s="63">
        <v>25000</v>
      </c>
      <c r="K46" s="63">
        <f t="shared" si="38"/>
        <v>1008300</v>
      </c>
      <c r="L46" s="63"/>
      <c r="M46" s="63">
        <f t="shared" si="39"/>
        <v>1008300</v>
      </c>
      <c r="N46" s="63">
        <f>M46*0.8</f>
        <v>806640</v>
      </c>
      <c r="O46" s="63">
        <f t="shared" si="40"/>
        <v>201660</v>
      </c>
    </row>
    <row r="47" spans="1:15">
      <c r="A47" s="64"/>
      <c r="B47" s="64" t="s">
        <v>138</v>
      </c>
      <c r="C47" s="64">
        <v>12</v>
      </c>
      <c r="D47" s="63">
        <v>1083</v>
      </c>
      <c r="E47" s="64">
        <v>600</v>
      </c>
      <c r="F47" s="63">
        <f t="shared" si="36"/>
        <v>649800</v>
      </c>
      <c r="G47" s="63">
        <f>F47*0.25</f>
        <v>162450</v>
      </c>
      <c r="H47" s="63">
        <f t="shared" si="37"/>
        <v>487350</v>
      </c>
      <c r="I47" s="63">
        <v>87500</v>
      </c>
      <c r="J47" s="63">
        <v>25000</v>
      </c>
      <c r="K47" s="63">
        <f t="shared" si="38"/>
        <v>374850</v>
      </c>
      <c r="L47" s="63">
        <f t="shared" ref="L47:L48" si="41">G47</f>
        <v>162450</v>
      </c>
      <c r="M47" s="63">
        <f t="shared" si="39"/>
        <v>212400</v>
      </c>
      <c r="N47" s="63">
        <f>M47*0.8</f>
        <v>169920</v>
      </c>
      <c r="O47" s="63">
        <f t="shared" si="40"/>
        <v>42480</v>
      </c>
    </row>
    <row r="48" spans="1:15">
      <c r="A48" s="64"/>
      <c r="B48" s="64" t="s">
        <v>193</v>
      </c>
      <c r="C48" s="64">
        <v>10</v>
      </c>
      <c r="D48" s="63">
        <v>28000</v>
      </c>
      <c r="E48" s="64">
        <v>16</v>
      </c>
      <c r="F48" s="63">
        <f t="shared" si="36"/>
        <v>448000</v>
      </c>
      <c r="G48" s="63">
        <f>F48*0.3</f>
        <v>134400</v>
      </c>
      <c r="H48" s="63">
        <f t="shared" si="37"/>
        <v>313600</v>
      </c>
      <c r="I48" s="63">
        <v>87500</v>
      </c>
      <c r="J48" s="63">
        <v>25000</v>
      </c>
      <c r="K48" s="63">
        <f t="shared" si="38"/>
        <v>201100</v>
      </c>
      <c r="L48" s="63">
        <f t="shared" si="41"/>
        <v>134400</v>
      </c>
      <c r="M48" s="63">
        <f t="shared" si="39"/>
        <v>66700</v>
      </c>
      <c r="N48" s="63">
        <f>M48*0.8</f>
        <v>53360</v>
      </c>
      <c r="O48" s="63">
        <f t="shared" si="40"/>
        <v>13340</v>
      </c>
    </row>
    <row r="49" spans="1:15" ht="18.75">
      <c r="A49" s="72" t="s">
        <v>178</v>
      </c>
      <c r="B49" s="73"/>
      <c r="C49" s="73"/>
      <c r="D49" s="73"/>
      <c r="E49" s="74"/>
      <c r="F49" s="63">
        <f t="shared" ref="F49:M49" si="42">SUM(F44:F48)</f>
        <v>4612988</v>
      </c>
      <c r="G49" s="63">
        <f t="shared" si="42"/>
        <v>1289101.6000000001</v>
      </c>
      <c r="H49" s="63">
        <f t="shared" si="42"/>
        <v>3323886.4000000004</v>
      </c>
      <c r="I49" s="63">
        <f t="shared" si="42"/>
        <v>437500</v>
      </c>
      <c r="J49" s="63">
        <f t="shared" si="42"/>
        <v>125000</v>
      </c>
      <c r="K49" s="63">
        <f t="shared" si="42"/>
        <v>2761386.4000000004</v>
      </c>
      <c r="L49" s="63">
        <f t="shared" si="42"/>
        <v>346510.8</v>
      </c>
      <c r="M49" s="63">
        <f t="shared" si="42"/>
        <v>2414875.6</v>
      </c>
      <c r="N49" s="63">
        <f>M49*0.8</f>
        <v>1931900.4800000002</v>
      </c>
      <c r="O49" s="65">
        <f t="shared" si="40"/>
        <v>482975.11999999988</v>
      </c>
    </row>
    <row r="50" spans="1:15" ht="25.5">
      <c r="A50" s="75" t="s">
        <v>185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62"/>
    </row>
    <row r="51" spans="1:15" ht="47.25">
      <c r="A51" s="16"/>
      <c r="B51" s="16" t="s">
        <v>160</v>
      </c>
      <c r="C51" s="16" t="s">
        <v>161</v>
      </c>
      <c r="D51" s="17" t="s">
        <v>162</v>
      </c>
      <c r="E51" s="16" t="s">
        <v>181</v>
      </c>
      <c r="F51" s="17" t="s">
        <v>168</v>
      </c>
      <c r="G51" s="16" t="s">
        <v>164</v>
      </c>
      <c r="H51" s="17" t="s">
        <v>4</v>
      </c>
      <c r="I51" s="17" t="s">
        <v>175</v>
      </c>
      <c r="J51" s="17" t="s">
        <v>163</v>
      </c>
      <c r="K51" s="17" t="s">
        <v>166</v>
      </c>
      <c r="L51" s="17" t="s">
        <v>176</v>
      </c>
      <c r="M51" s="17" t="s">
        <v>165</v>
      </c>
      <c r="N51" s="17"/>
      <c r="O51" s="16"/>
    </row>
    <row r="52" spans="1:15">
      <c r="A52" s="64"/>
      <c r="B52" s="64" t="s">
        <v>48</v>
      </c>
      <c r="C52" s="64">
        <v>19</v>
      </c>
      <c r="D52" s="63">
        <v>67737</v>
      </c>
      <c r="E52" s="64">
        <v>28</v>
      </c>
      <c r="F52" s="63">
        <f>D52*E52</f>
        <v>1896636</v>
      </c>
      <c r="G52" s="63">
        <f>F52*0.3</f>
        <v>568990.79999999993</v>
      </c>
      <c r="H52" s="63">
        <f>F52-G52</f>
        <v>1327645.2000000002</v>
      </c>
      <c r="I52" s="63">
        <v>87500</v>
      </c>
      <c r="J52" s="63">
        <v>25000</v>
      </c>
      <c r="K52" s="63">
        <f>H52-I52-J52</f>
        <v>1215145.2000000002</v>
      </c>
      <c r="L52" s="63">
        <v>0</v>
      </c>
      <c r="M52" s="63">
        <f>K52-L52</f>
        <v>1215145.2000000002</v>
      </c>
      <c r="N52" s="63">
        <f>M52*0.8</f>
        <v>972116.16000000015</v>
      </c>
      <c r="O52" s="63">
        <f>M52-N52</f>
        <v>243029.04000000004</v>
      </c>
    </row>
    <row r="53" spans="1:15">
      <c r="A53" s="64"/>
      <c r="B53" s="64" t="s">
        <v>140</v>
      </c>
      <c r="C53" s="64">
        <v>18</v>
      </c>
      <c r="D53" s="63">
        <v>2217</v>
      </c>
      <c r="E53" s="64">
        <v>56</v>
      </c>
      <c r="F53" s="63">
        <f t="shared" ref="F53:F56" si="43">D53*E53</f>
        <v>124152</v>
      </c>
      <c r="G53" s="63">
        <f>F53*0.4</f>
        <v>49660.800000000003</v>
      </c>
      <c r="H53" s="63">
        <f t="shared" ref="H53:H56" si="44">F53-G53</f>
        <v>74491.199999999997</v>
      </c>
      <c r="I53" s="63">
        <v>87500</v>
      </c>
      <c r="J53" s="63">
        <v>25000</v>
      </c>
      <c r="K53" s="63">
        <f t="shared" ref="K53:K56" si="45">H53-I53-J53</f>
        <v>-38008.800000000003</v>
      </c>
      <c r="L53" s="63">
        <f>G53</f>
        <v>49660.800000000003</v>
      </c>
      <c r="M53" s="63">
        <f t="shared" ref="M53:M56" si="46">K53-L53</f>
        <v>-87669.6</v>
      </c>
      <c r="N53" s="63">
        <f>M53*0.8</f>
        <v>-70135.680000000008</v>
      </c>
      <c r="O53" s="63">
        <f t="shared" ref="O53:O57" si="47">M53-N53</f>
        <v>-17533.919999999998</v>
      </c>
    </row>
    <row r="54" spans="1:15">
      <c r="A54" s="64"/>
      <c r="B54" s="64" t="s">
        <v>21</v>
      </c>
      <c r="C54" s="64">
        <v>22</v>
      </c>
      <c r="D54" s="63">
        <v>3736</v>
      </c>
      <c r="E54" s="64">
        <v>400</v>
      </c>
      <c r="F54" s="63">
        <f t="shared" si="43"/>
        <v>1494400</v>
      </c>
      <c r="G54" s="63">
        <f>F54*0.25</f>
        <v>373600</v>
      </c>
      <c r="H54" s="63">
        <f t="shared" si="44"/>
        <v>1120800</v>
      </c>
      <c r="I54" s="63">
        <v>87500</v>
      </c>
      <c r="J54" s="63">
        <v>25000</v>
      </c>
      <c r="K54" s="63">
        <f t="shared" si="45"/>
        <v>1008300</v>
      </c>
      <c r="L54" s="63"/>
      <c r="M54" s="63">
        <f t="shared" si="46"/>
        <v>1008300</v>
      </c>
      <c r="N54" s="63">
        <f>M54*0.8</f>
        <v>806640</v>
      </c>
      <c r="O54" s="63">
        <f t="shared" si="47"/>
        <v>201660</v>
      </c>
    </row>
    <row r="55" spans="1:15">
      <c r="A55" s="64"/>
      <c r="B55" s="64" t="s">
        <v>138</v>
      </c>
      <c r="C55" s="64">
        <v>12</v>
      </c>
      <c r="D55" s="63">
        <v>1083</v>
      </c>
      <c r="E55" s="64">
        <v>600</v>
      </c>
      <c r="F55" s="63">
        <f t="shared" si="43"/>
        <v>649800</v>
      </c>
      <c r="G55" s="63">
        <f>F55*0.25</f>
        <v>162450</v>
      </c>
      <c r="H55" s="63">
        <f t="shared" si="44"/>
        <v>487350</v>
      </c>
      <c r="I55" s="63">
        <v>87500</v>
      </c>
      <c r="J55" s="63">
        <v>25000</v>
      </c>
      <c r="K55" s="63">
        <f t="shared" si="45"/>
        <v>374850</v>
      </c>
      <c r="L55" s="63">
        <f t="shared" ref="L55:L56" si="48">G55</f>
        <v>162450</v>
      </c>
      <c r="M55" s="63">
        <f t="shared" si="46"/>
        <v>212400</v>
      </c>
      <c r="N55" s="63">
        <f>M55*0.8</f>
        <v>169920</v>
      </c>
      <c r="O55" s="63">
        <f t="shared" si="47"/>
        <v>42480</v>
      </c>
    </row>
    <row r="56" spans="1:15">
      <c r="A56" s="64"/>
      <c r="B56" s="64" t="s">
        <v>193</v>
      </c>
      <c r="C56" s="64">
        <v>10</v>
      </c>
      <c r="D56" s="63">
        <v>28000</v>
      </c>
      <c r="E56" s="64">
        <v>16</v>
      </c>
      <c r="F56" s="63">
        <f t="shared" si="43"/>
        <v>448000</v>
      </c>
      <c r="G56" s="63">
        <f>F56*0.3</f>
        <v>134400</v>
      </c>
      <c r="H56" s="63">
        <f t="shared" si="44"/>
        <v>313600</v>
      </c>
      <c r="I56" s="63">
        <v>87500</v>
      </c>
      <c r="J56" s="63">
        <v>25000</v>
      </c>
      <c r="K56" s="63">
        <f t="shared" si="45"/>
        <v>201100</v>
      </c>
      <c r="L56" s="63">
        <f t="shared" si="48"/>
        <v>134400</v>
      </c>
      <c r="M56" s="63">
        <f t="shared" si="46"/>
        <v>66700</v>
      </c>
      <c r="N56" s="63">
        <f>M56*0.8</f>
        <v>53360</v>
      </c>
      <c r="O56" s="63">
        <f t="shared" si="47"/>
        <v>13340</v>
      </c>
    </row>
    <row r="57" spans="1:15" ht="18.75">
      <c r="A57" s="72" t="s">
        <v>178</v>
      </c>
      <c r="B57" s="73"/>
      <c r="C57" s="73"/>
      <c r="D57" s="73"/>
      <c r="E57" s="74"/>
      <c r="F57" s="63">
        <f t="shared" ref="F57:M57" si="49">SUM(F52:F56)</f>
        <v>4612988</v>
      </c>
      <c r="G57" s="64">
        <f t="shared" si="49"/>
        <v>1289101.6000000001</v>
      </c>
      <c r="H57" s="63">
        <f t="shared" si="49"/>
        <v>3323886.4000000004</v>
      </c>
      <c r="I57" s="63">
        <f t="shared" si="49"/>
        <v>437500</v>
      </c>
      <c r="J57" s="63">
        <f t="shared" si="49"/>
        <v>125000</v>
      </c>
      <c r="K57" s="63">
        <f t="shared" si="49"/>
        <v>2761386.4000000004</v>
      </c>
      <c r="L57" s="63">
        <f t="shared" si="49"/>
        <v>346510.8</v>
      </c>
      <c r="M57" s="63">
        <f t="shared" si="49"/>
        <v>2414875.6</v>
      </c>
      <c r="N57" s="63">
        <f>M57*0.8</f>
        <v>1931900.4800000002</v>
      </c>
      <c r="O57" s="65">
        <f t="shared" si="47"/>
        <v>482975.11999999988</v>
      </c>
    </row>
    <row r="58" spans="1:15" ht="25.5">
      <c r="A58" s="75" t="s">
        <v>186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62"/>
    </row>
    <row r="59" spans="1:15" ht="47.25">
      <c r="A59" s="16"/>
      <c r="B59" s="16" t="s">
        <v>160</v>
      </c>
      <c r="C59" s="16" t="s">
        <v>161</v>
      </c>
      <c r="D59" s="17" t="s">
        <v>162</v>
      </c>
      <c r="E59" s="16" t="s">
        <v>181</v>
      </c>
      <c r="F59" s="17" t="s">
        <v>168</v>
      </c>
      <c r="G59" s="16" t="s">
        <v>164</v>
      </c>
      <c r="H59" s="17" t="s">
        <v>4</v>
      </c>
      <c r="I59" s="17" t="s">
        <v>175</v>
      </c>
      <c r="J59" s="17" t="s">
        <v>163</v>
      </c>
      <c r="K59" s="17" t="s">
        <v>166</v>
      </c>
      <c r="L59" s="17" t="s">
        <v>176</v>
      </c>
      <c r="M59" s="17" t="s">
        <v>165</v>
      </c>
      <c r="N59" s="17"/>
      <c r="O59" s="16"/>
    </row>
    <row r="60" spans="1:15">
      <c r="A60" s="64"/>
      <c r="B60" s="64" t="s">
        <v>48</v>
      </c>
      <c r="C60" s="64">
        <v>19</v>
      </c>
      <c r="D60" s="63">
        <v>67737</v>
      </c>
      <c r="E60" s="64">
        <v>28</v>
      </c>
      <c r="F60" s="63">
        <f>D60*E60</f>
        <v>1896636</v>
      </c>
      <c r="G60" s="63">
        <f>F60*0.3</f>
        <v>568990.79999999993</v>
      </c>
      <c r="H60" s="63">
        <f>F60-G60</f>
        <v>1327645.2000000002</v>
      </c>
      <c r="I60" s="63">
        <v>87500</v>
      </c>
      <c r="J60" s="63">
        <v>25000</v>
      </c>
      <c r="K60" s="63">
        <f>H60-I60-J60</f>
        <v>1215145.2000000002</v>
      </c>
      <c r="L60" s="63">
        <v>0</v>
      </c>
      <c r="M60" s="63">
        <f>K60-L60</f>
        <v>1215145.2000000002</v>
      </c>
      <c r="N60" s="63">
        <f>M60*0.8</f>
        <v>972116.16000000015</v>
      </c>
      <c r="O60" s="63">
        <f>M60-N60</f>
        <v>243029.04000000004</v>
      </c>
    </row>
    <row r="61" spans="1:15">
      <c r="A61" s="64"/>
      <c r="B61" s="64" t="s">
        <v>140</v>
      </c>
      <c r="C61" s="64">
        <v>18</v>
      </c>
      <c r="D61" s="63">
        <v>2217</v>
      </c>
      <c r="E61" s="64">
        <v>56</v>
      </c>
      <c r="F61" s="63">
        <f t="shared" ref="F61:F64" si="50">D61*E61</f>
        <v>124152</v>
      </c>
      <c r="G61" s="63">
        <f>F61*0.4</f>
        <v>49660.800000000003</v>
      </c>
      <c r="H61" s="63">
        <f t="shared" ref="H61:H64" si="51">F61-G61</f>
        <v>74491.199999999997</v>
      </c>
      <c r="I61" s="63">
        <v>87500</v>
      </c>
      <c r="J61" s="63">
        <v>25000</v>
      </c>
      <c r="K61" s="63">
        <f t="shared" ref="K61:K64" si="52">H61-I61-J61</f>
        <v>-38008.800000000003</v>
      </c>
      <c r="L61" s="63">
        <f>G61</f>
        <v>49660.800000000003</v>
      </c>
      <c r="M61" s="63">
        <f t="shared" ref="M61:M64" si="53">K61-L61</f>
        <v>-87669.6</v>
      </c>
      <c r="N61" s="63">
        <f>M61*0.8</f>
        <v>-70135.680000000008</v>
      </c>
      <c r="O61" s="63">
        <f t="shared" ref="O61:O65" si="54">M61-N61</f>
        <v>-17533.919999999998</v>
      </c>
    </row>
    <row r="62" spans="1:15">
      <c r="A62" s="64"/>
      <c r="B62" s="64" t="s">
        <v>21</v>
      </c>
      <c r="C62" s="64">
        <v>22</v>
      </c>
      <c r="D62" s="63">
        <v>3736</v>
      </c>
      <c r="E62" s="64">
        <v>400</v>
      </c>
      <c r="F62" s="63">
        <f t="shared" si="50"/>
        <v>1494400</v>
      </c>
      <c r="G62" s="63">
        <f>F62*0.25</f>
        <v>373600</v>
      </c>
      <c r="H62" s="63">
        <f t="shared" si="51"/>
        <v>1120800</v>
      </c>
      <c r="I62" s="63">
        <v>87500</v>
      </c>
      <c r="J62" s="63">
        <v>25000</v>
      </c>
      <c r="K62" s="63">
        <f t="shared" si="52"/>
        <v>1008300</v>
      </c>
      <c r="L62" s="63"/>
      <c r="M62" s="63">
        <f t="shared" si="53"/>
        <v>1008300</v>
      </c>
      <c r="N62" s="63">
        <f>M62*0.8</f>
        <v>806640</v>
      </c>
      <c r="O62" s="63">
        <f t="shared" si="54"/>
        <v>201660</v>
      </c>
    </row>
    <row r="63" spans="1:15">
      <c r="A63" s="64"/>
      <c r="B63" s="64" t="s">
        <v>138</v>
      </c>
      <c r="C63" s="64">
        <v>12</v>
      </c>
      <c r="D63" s="63">
        <v>1083</v>
      </c>
      <c r="E63" s="64">
        <v>600</v>
      </c>
      <c r="F63" s="63">
        <f t="shared" si="50"/>
        <v>649800</v>
      </c>
      <c r="G63" s="63">
        <f>F63*0.25</f>
        <v>162450</v>
      </c>
      <c r="H63" s="63">
        <f t="shared" si="51"/>
        <v>487350</v>
      </c>
      <c r="I63" s="63">
        <v>87500</v>
      </c>
      <c r="J63" s="63">
        <v>25000</v>
      </c>
      <c r="K63" s="63">
        <f t="shared" si="52"/>
        <v>374850</v>
      </c>
      <c r="L63" s="63">
        <f t="shared" ref="L63:L64" si="55">G63</f>
        <v>162450</v>
      </c>
      <c r="M63" s="63">
        <f t="shared" si="53"/>
        <v>212400</v>
      </c>
      <c r="N63" s="63">
        <f>M63*0.8</f>
        <v>169920</v>
      </c>
      <c r="O63" s="63">
        <f t="shared" si="54"/>
        <v>42480</v>
      </c>
    </row>
    <row r="64" spans="1:15">
      <c r="A64" s="64"/>
      <c r="B64" s="64" t="s">
        <v>193</v>
      </c>
      <c r="C64" s="64">
        <v>10</v>
      </c>
      <c r="D64" s="63">
        <v>28000</v>
      </c>
      <c r="E64" s="64">
        <v>16</v>
      </c>
      <c r="F64" s="63">
        <f t="shared" si="50"/>
        <v>448000</v>
      </c>
      <c r="G64" s="63">
        <f>F64*0.3</f>
        <v>134400</v>
      </c>
      <c r="H64" s="63">
        <f t="shared" si="51"/>
        <v>313600</v>
      </c>
      <c r="I64" s="63">
        <v>87500</v>
      </c>
      <c r="J64" s="63">
        <v>25000</v>
      </c>
      <c r="K64" s="63">
        <f t="shared" si="52"/>
        <v>201100</v>
      </c>
      <c r="L64" s="63">
        <f t="shared" si="55"/>
        <v>134400</v>
      </c>
      <c r="M64" s="63">
        <f t="shared" si="53"/>
        <v>66700</v>
      </c>
      <c r="N64" s="63">
        <f>M64*0.8</f>
        <v>53360</v>
      </c>
      <c r="O64" s="63">
        <f t="shared" si="54"/>
        <v>13340</v>
      </c>
    </row>
    <row r="65" spans="1:15" ht="18.75">
      <c r="A65" s="72" t="s">
        <v>178</v>
      </c>
      <c r="B65" s="73"/>
      <c r="C65" s="73"/>
      <c r="D65" s="73"/>
      <c r="E65" s="74"/>
      <c r="F65" s="63">
        <f t="shared" ref="F65:M65" si="56">SUM(F60:F64)</f>
        <v>4612988</v>
      </c>
      <c r="G65" s="64">
        <f t="shared" si="56"/>
        <v>1289101.6000000001</v>
      </c>
      <c r="H65" s="63">
        <f t="shared" si="56"/>
        <v>3323886.4000000004</v>
      </c>
      <c r="I65" s="63">
        <f t="shared" si="56"/>
        <v>437500</v>
      </c>
      <c r="J65" s="63">
        <f t="shared" si="56"/>
        <v>125000</v>
      </c>
      <c r="K65" s="63">
        <f t="shared" si="56"/>
        <v>2761386.4000000004</v>
      </c>
      <c r="L65" s="63">
        <f t="shared" si="56"/>
        <v>346510.8</v>
      </c>
      <c r="M65" s="63">
        <f t="shared" si="56"/>
        <v>2414875.6</v>
      </c>
      <c r="N65" s="63">
        <f>M65*0.8</f>
        <v>1931900.4800000002</v>
      </c>
      <c r="O65" s="65">
        <f t="shared" si="54"/>
        <v>482975.11999999988</v>
      </c>
    </row>
    <row r="66" spans="1:15" ht="25.5">
      <c r="A66" s="75" t="s">
        <v>187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62"/>
    </row>
    <row r="67" spans="1:15" ht="47.25">
      <c r="A67" s="16"/>
      <c r="B67" s="16" t="s">
        <v>160</v>
      </c>
      <c r="C67" s="16" t="s">
        <v>161</v>
      </c>
      <c r="D67" s="17" t="s">
        <v>162</v>
      </c>
      <c r="E67" s="16" t="s">
        <v>181</v>
      </c>
      <c r="F67" s="17" t="s">
        <v>168</v>
      </c>
      <c r="G67" s="16" t="s">
        <v>164</v>
      </c>
      <c r="H67" s="17" t="s">
        <v>4</v>
      </c>
      <c r="I67" s="17" t="s">
        <v>175</v>
      </c>
      <c r="J67" s="17" t="s">
        <v>163</v>
      </c>
      <c r="K67" s="17" t="s">
        <v>166</v>
      </c>
      <c r="L67" s="17" t="s">
        <v>176</v>
      </c>
      <c r="M67" s="17" t="s">
        <v>165</v>
      </c>
      <c r="N67" s="17"/>
      <c r="O67" s="16"/>
    </row>
    <row r="68" spans="1:15">
      <c r="A68" s="64"/>
      <c r="B68" s="64" t="s">
        <v>48</v>
      </c>
      <c r="C68" s="64">
        <v>19</v>
      </c>
      <c r="D68" s="63">
        <v>67737</v>
      </c>
      <c r="E68" s="64">
        <v>28</v>
      </c>
      <c r="F68" s="63">
        <f>D68*E68</f>
        <v>1896636</v>
      </c>
      <c r="G68" s="63">
        <f>F68*0.3</f>
        <v>568990.79999999993</v>
      </c>
      <c r="H68" s="63">
        <f>F68-G68</f>
        <v>1327645.2000000002</v>
      </c>
      <c r="I68" s="63">
        <v>87500</v>
      </c>
      <c r="J68" s="63">
        <v>25000</v>
      </c>
      <c r="K68" s="63">
        <f>H68-I68-J68</f>
        <v>1215145.2000000002</v>
      </c>
      <c r="L68" s="63">
        <v>0</v>
      </c>
      <c r="M68" s="63">
        <f>K68-L68</f>
        <v>1215145.2000000002</v>
      </c>
      <c r="N68" s="63"/>
      <c r="O68" s="63"/>
    </row>
    <row r="69" spans="1:15">
      <c r="A69" s="64"/>
      <c r="B69" s="64" t="s">
        <v>140</v>
      </c>
      <c r="C69" s="64">
        <v>18</v>
      </c>
      <c r="D69" s="63">
        <v>2217</v>
      </c>
      <c r="E69" s="64">
        <v>56</v>
      </c>
      <c r="F69" s="63">
        <f t="shared" ref="F69:F72" si="57">D69*E69</f>
        <v>124152</v>
      </c>
      <c r="G69" s="63">
        <f>F69*0.4</f>
        <v>49660.800000000003</v>
      </c>
      <c r="H69" s="63">
        <f t="shared" ref="H69:H72" si="58">F69-G69</f>
        <v>74491.199999999997</v>
      </c>
      <c r="I69" s="63">
        <v>87500</v>
      </c>
      <c r="J69" s="63">
        <v>25000</v>
      </c>
      <c r="K69" s="63">
        <f t="shared" ref="K69:K72" si="59">H69-I69-J69</f>
        <v>-38008.800000000003</v>
      </c>
      <c r="L69" s="63">
        <f>G69</f>
        <v>49660.800000000003</v>
      </c>
      <c r="M69" s="63">
        <f t="shared" ref="M69:M72" si="60">K69-L69</f>
        <v>-87669.6</v>
      </c>
      <c r="N69" s="63"/>
      <c r="O69" s="63"/>
    </row>
    <row r="70" spans="1:15">
      <c r="A70" s="64"/>
      <c r="B70" s="64" t="s">
        <v>21</v>
      </c>
      <c r="C70" s="64">
        <v>22</v>
      </c>
      <c r="D70" s="63">
        <v>3736</v>
      </c>
      <c r="E70" s="64">
        <v>400</v>
      </c>
      <c r="F70" s="63">
        <f t="shared" si="57"/>
        <v>1494400</v>
      </c>
      <c r="G70" s="63">
        <f>F70*0.25</f>
        <v>373600</v>
      </c>
      <c r="H70" s="63">
        <f t="shared" si="58"/>
        <v>1120800</v>
      </c>
      <c r="I70" s="63">
        <v>87500</v>
      </c>
      <c r="J70" s="63">
        <v>25000</v>
      </c>
      <c r="K70" s="63">
        <f t="shared" si="59"/>
        <v>1008300</v>
      </c>
      <c r="L70" s="63"/>
      <c r="M70" s="63">
        <f t="shared" si="60"/>
        <v>1008300</v>
      </c>
      <c r="N70" s="63"/>
      <c r="O70" s="63"/>
    </row>
    <row r="71" spans="1:15">
      <c r="A71" s="64"/>
      <c r="B71" s="64" t="s">
        <v>138</v>
      </c>
      <c r="C71" s="64">
        <v>12</v>
      </c>
      <c r="D71" s="63">
        <v>1083</v>
      </c>
      <c r="E71" s="64">
        <v>600</v>
      </c>
      <c r="F71" s="63">
        <f t="shared" si="57"/>
        <v>649800</v>
      </c>
      <c r="G71" s="63">
        <f>F71*0.25</f>
        <v>162450</v>
      </c>
      <c r="H71" s="63">
        <f t="shared" si="58"/>
        <v>487350</v>
      </c>
      <c r="I71" s="63">
        <v>87500</v>
      </c>
      <c r="J71" s="63">
        <v>25000</v>
      </c>
      <c r="K71" s="63">
        <f t="shared" si="59"/>
        <v>374850</v>
      </c>
      <c r="L71" s="63">
        <f t="shared" ref="L71:L72" si="61">G71</f>
        <v>162450</v>
      </c>
      <c r="M71" s="63">
        <f t="shared" si="60"/>
        <v>212400</v>
      </c>
      <c r="N71" s="63"/>
      <c r="O71" s="63"/>
    </row>
    <row r="72" spans="1:15">
      <c r="A72" s="64"/>
      <c r="B72" s="64" t="s">
        <v>193</v>
      </c>
      <c r="C72" s="64">
        <v>10</v>
      </c>
      <c r="D72" s="63">
        <v>28000</v>
      </c>
      <c r="E72" s="64">
        <v>16</v>
      </c>
      <c r="F72" s="63">
        <f t="shared" si="57"/>
        <v>448000</v>
      </c>
      <c r="G72" s="63">
        <f>F72*0.3</f>
        <v>134400</v>
      </c>
      <c r="H72" s="63">
        <f t="shared" si="58"/>
        <v>313600</v>
      </c>
      <c r="I72" s="63">
        <v>87500</v>
      </c>
      <c r="J72" s="63">
        <v>25000</v>
      </c>
      <c r="K72" s="63">
        <f t="shared" si="59"/>
        <v>201100</v>
      </c>
      <c r="L72" s="63">
        <f t="shared" si="61"/>
        <v>134400</v>
      </c>
      <c r="M72" s="63">
        <f t="shared" si="60"/>
        <v>66700</v>
      </c>
      <c r="N72" s="63"/>
      <c r="O72" s="63"/>
    </row>
    <row r="73" spans="1:15" ht="18.75">
      <c r="A73" s="72" t="s">
        <v>178</v>
      </c>
      <c r="B73" s="73"/>
      <c r="C73" s="73"/>
      <c r="D73" s="73"/>
      <c r="E73" s="74"/>
      <c r="F73" s="63">
        <f t="shared" ref="F73:M73" si="62">SUM(F68:F72)</f>
        <v>4612988</v>
      </c>
      <c r="G73" s="64">
        <f t="shared" si="62"/>
        <v>1289101.6000000001</v>
      </c>
      <c r="H73" s="63">
        <f t="shared" si="62"/>
        <v>3323886.4000000004</v>
      </c>
      <c r="I73" s="63">
        <f t="shared" si="62"/>
        <v>437500</v>
      </c>
      <c r="J73" s="63">
        <f t="shared" si="62"/>
        <v>125000</v>
      </c>
      <c r="K73" s="63">
        <f t="shared" si="62"/>
        <v>2761386.4000000004</v>
      </c>
      <c r="L73" s="63">
        <f t="shared" si="62"/>
        <v>346510.8</v>
      </c>
      <c r="M73" s="63">
        <f t="shared" si="62"/>
        <v>2414875.6</v>
      </c>
      <c r="N73" s="63"/>
      <c r="O73" s="65"/>
    </row>
    <row r="74" spans="1:15" ht="25.5">
      <c r="A74" s="75" t="s">
        <v>188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62"/>
    </row>
    <row r="75" spans="1:15" ht="47.25">
      <c r="A75" s="16"/>
      <c r="B75" s="16" t="s">
        <v>160</v>
      </c>
      <c r="C75" s="16" t="s">
        <v>161</v>
      </c>
      <c r="D75" s="17" t="s">
        <v>162</v>
      </c>
      <c r="E75" s="16" t="s">
        <v>181</v>
      </c>
      <c r="F75" s="17" t="s">
        <v>168</v>
      </c>
      <c r="G75" s="16" t="s">
        <v>164</v>
      </c>
      <c r="H75" s="17" t="s">
        <v>4</v>
      </c>
      <c r="I75" s="17" t="s">
        <v>175</v>
      </c>
      <c r="J75" s="17" t="s">
        <v>163</v>
      </c>
      <c r="K75" s="17" t="s">
        <v>166</v>
      </c>
      <c r="L75" s="17" t="s">
        <v>176</v>
      </c>
      <c r="M75" s="17" t="s">
        <v>165</v>
      </c>
      <c r="N75" s="17"/>
      <c r="O75" s="16"/>
    </row>
    <row r="76" spans="1:15">
      <c r="A76" s="64"/>
      <c r="B76" s="64" t="s">
        <v>48</v>
      </c>
      <c r="C76" s="64">
        <v>19</v>
      </c>
      <c r="D76" s="63">
        <v>67737</v>
      </c>
      <c r="E76" s="64">
        <v>28</v>
      </c>
      <c r="F76" s="63">
        <f>D76*E76</f>
        <v>1896636</v>
      </c>
      <c r="G76" s="63">
        <f>F76*0.3</f>
        <v>568990.79999999993</v>
      </c>
      <c r="H76" s="63">
        <f>F76-G76</f>
        <v>1327645.2000000002</v>
      </c>
      <c r="I76" s="63">
        <v>87500</v>
      </c>
      <c r="J76" s="63">
        <v>25000</v>
      </c>
      <c r="K76" s="63">
        <f>H76-I76-J76</f>
        <v>1215145.2000000002</v>
      </c>
      <c r="L76" s="63">
        <v>0</v>
      </c>
      <c r="M76" s="63">
        <f>K76-L76</f>
        <v>1215145.2000000002</v>
      </c>
      <c r="N76" s="63"/>
      <c r="O76" s="63"/>
    </row>
    <row r="77" spans="1:15">
      <c r="A77" s="64"/>
      <c r="B77" s="64" t="s">
        <v>140</v>
      </c>
      <c r="C77" s="64">
        <v>18</v>
      </c>
      <c r="D77" s="63">
        <v>2217</v>
      </c>
      <c r="E77" s="64">
        <v>84</v>
      </c>
      <c r="F77" s="63">
        <f t="shared" ref="F77:F80" si="63">D77*E77</f>
        <v>186228</v>
      </c>
      <c r="G77" s="63">
        <f>F77*0.4</f>
        <v>74491.199999999997</v>
      </c>
      <c r="H77" s="63">
        <f t="shared" ref="H77:H80" si="64">F77-G77</f>
        <v>111736.8</v>
      </c>
      <c r="I77" s="63">
        <v>87500</v>
      </c>
      <c r="J77" s="63">
        <v>25000</v>
      </c>
      <c r="K77" s="63">
        <f t="shared" ref="K77:K80" si="65">H77-I77-J77</f>
        <v>-763.19999999999709</v>
      </c>
      <c r="L77" s="63">
        <f>G77</f>
        <v>74491.199999999997</v>
      </c>
      <c r="M77" s="63">
        <f t="shared" ref="M77:M80" si="66">K77-L77</f>
        <v>-75254.399999999994</v>
      </c>
      <c r="N77" s="63"/>
      <c r="O77" s="63"/>
    </row>
    <row r="78" spans="1:15">
      <c r="A78" s="64"/>
      <c r="B78" s="64" t="s">
        <v>21</v>
      </c>
      <c r="C78" s="64">
        <v>22</v>
      </c>
      <c r="D78" s="63">
        <v>3736</v>
      </c>
      <c r="E78" s="64">
        <v>60</v>
      </c>
      <c r="F78" s="63">
        <f t="shared" si="63"/>
        <v>224160</v>
      </c>
      <c r="G78" s="63">
        <f>F78*0.25</f>
        <v>56040</v>
      </c>
      <c r="H78" s="63">
        <f t="shared" si="64"/>
        <v>168120</v>
      </c>
      <c r="I78" s="63">
        <v>87500</v>
      </c>
      <c r="J78" s="63">
        <v>25000</v>
      </c>
      <c r="K78" s="63">
        <f t="shared" si="65"/>
        <v>55620</v>
      </c>
      <c r="L78" s="63">
        <f t="shared" ref="L78:L80" si="67">G78</f>
        <v>56040</v>
      </c>
      <c r="M78" s="63">
        <f t="shared" si="66"/>
        <v>-420</v>
      </c>
      <c r="N78" s="63"/>
      <c r="O78" s="63"/>
    </row>
    <row r="79" spans="1:15">
      <c r="A79" s="64"/>
      <c r="B79" s="64" t="s">
        <v>138</v>
      </c>
      <c r="C79" s="64">
        <v>12</v>
      </c>
      <c r="D79" s="63">
        <v>1083</v>
      </c>
      <c r="E79" s="64">
        <v>600</v>
      </c>
      <c r="F79" s="63">
        <f t="shared" si="63"/>
        <v>649800</v>
      </c>
      <c r="G79" s="63">
        <f>F79*0.25</f>
        <v>162450</v>
      </c>
      <c r="H79" s="63">
        <f t="shared" si="64"/>
        <v>487350</v>
      </c>
      <c r="I79" s="63">
        <v>87500</v>
      </c>
      <c r="J79" s="63">
        <v>25000</v>
      </c>
      <c r="K79" s="63">
        <f t="shared" si="65"/>
        <v>374850</v>
      </c>
      <c r="L79" s="63">
        <f t="shared" si="67"/>
        <v>162450</v>
      </c>
      <c r="M79" s="63">
        <f t="shared" si="66"/>
        <v>212400</v>
      </c>
      <c r="N79" s="63"/>
      <c r="O79" s="63"/>
    </row>
    <row r="80" spans="1:15">
      <c r="A80" s="64"/>
      <c r="B80" s="64" t="s">
        <v>193</v>
      </c>
      <c r="C80" s="64">
        <v>10</v>
      </c>
      <c r="D80" s="63">
        <v>28000</v>
      </c>
      <c r="E80" s="64">
        <v>16</v>
      </c>
      <c r="F80" s="63">
        <f t="shared" si="63"/>
        <v>448000</v>
      </c>
      <c r="G80" s="63">
        <f>F80*0.3</f>
        <v>134400</v>
      </c>
      <c r="H80" s="63">
        <f t="shared" si="64"/>
        <v>313600</v>
      </c>
      <c r="I80" s="63">
        <v>87500</v>
      </c>
      <c r="J80" s="63">
        <v>25000</v>
      </c>
      <c r="K80" s="63">
        <f t="shared" si="65"/>
        <v>201100</v>
      </c>
      <c r="L80" s="63">
        <f t="shared" si="67"/>
        <v>134400</v>
      </c>
      <c r="M80" s="63">
        <f t="shared" si="66"/>
        <v>66700</v>
      </c>
      <c r="N80" s="63"/>
      <c r="O80" s="63"/>
    </row>
    <row r="81" spans="1:15" ht="18.75">
      <c r="A81" s="72" t="s">
        <v>178</v>
      </c>
      <c r="B81" s="73"/>
      <c r="C81" s="73"/>
      <c r="D81" s="73"/>
      <c r="E81" s="74"/>
      <c r="F81" s="63">
        <f t="shared" ref="F81:M81" si="68">SUM(F76:F80)</f>
        <v>3404824</v>
      </c>
      <c r="G81" s="64">
        <f t="shared" si="68"/>
        <v>996371.99999999988</v>
      </c>
      <c r="H81" s="63">
        <f t="shared" si="68"/>
        <v>2408452</v>
      </c>
      <c r="I81" s="63">
        <f t="shared" si="68"/>
        <v>437500</v>
      </c>
      <c r="J81" s="63">
        <f t="shared" si="68"/>
        <v>125000</v>
      </c>
      <c r="K81" s="63">
        <f t="shared" si="68"/>
        <v>1845952.0000000002</v>
      </c>
      <c r="L81" s="63">
        <f t="shared" si="68"/>
        <v>427381.2</v>
      </c>
      <c r="M81" s="63">
        <f t="shared" si="68"/>
        <v>1418570.8000000003</v>
      </c>
      <c r="N81" s="63"/>
      <c r="O81" s="65"/>
    </row>
    <row r="82" spans="1:15" ht="25.5">
      <c r="A82" s="75" t="s">
        <v>189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62"/>
    </row>
    <row r="83" spans="1:15" ht="47.25">
      <c r="A83" s="16"/>
      <c r="B83" s="16" t="s">
        <v>160</v>
      </c>
      <c r="C83" s="16" t="s">
        <v>161</v>
      </c>
      <c r="D83" s="17" t="s">
        <v>162</v>
      </c>
      <c r="E83" s="16" t="s">
        <v>181</v>
      </c>
      <c r="F83" s="17" t="s">
        <v>168</v>
      </c>
      <c r="G83" s="16" t="s">
        <v>164</v>
      </c>
      <c r="H83" s="17" t="s">
        <v>4</v>
      </c>
      <c r="I83" s="17" t="s">
        <v>175</v>
      </c>
      <c r="J83" s="17" t="s">
        <v>163</v>
      </c>
      <c r="K83" s="17" t="s">
        <v>166</v>
      </c>
      <c r="L83" s="17" t="s">
        <v>176</v>
      </c>
      <c r="M83" s="17" t="s">
        <v>165</v>
      </c>
      <c r="N83" s="17"/>
      <c r="O83" s="16"/>
    </row>
    <row r="84" spans="1:15">
      <c r="A84" s="64"/>
      <c r="B84" s="64" t="s">
        <v>48</v>
      </c>
      <c r="C84" s="64">
        <v>19</v>
      </c>
      <c r="D84" s="63">
        <v>67737</v>
      </c>
      <c r="E84" s="64">
        <v>28</v>
      </c>
      <c r="F84" s="63">
        <f>D84*E84</f>
        <v>1896636</v>
      </c>
      <c r="G84" s="63">
        <f>F84*0.3</f>
        <v>568990.79999999993</v>
      </c>
      <c r="H84" s="63">
        <f>F84-G84</f>
        <v>1327645.2000000002</v>
      </c>
      <c r="I84" s="63">
        <v>87500</v>
      </c>
      <c r="J84" s="63">
        <v>25000</v>
      </c>
      <c r="K84" s="63">
        <f>H84-I84-J84</f>
        <v>1215145.2000000002</v>
      </c>
      <c r="L84" s="63">
        <v>0</v>
      </c>
      <c r="M84" s="63">
        <f>K84-L84</f>
        <v>1215145.2000000002</v>
      </c>
      <c r="N84" s="63"/>
      <c r="O84" s="63"/>
    </row>
    <row r="85" spans="1:15">
      <c r="A85" s="64"/>
      <c r="B85" s="64" t="s">
        <v>140</v>
      </c>
      <c r="C85" s="64">
        <v>18</v>
      </c>
      <c r="D85" s="63">
        <v>2217</v>
      </c>
      <c r="E85" s="64">
        <v>56</v>
      </c>
      <c r="F85" s="63">
        <f t="shared" ref="F85:F88" si="69">D85*E85</f>
        <v>124152</v>
      </c>
      <c r="G85" s="63">
        <f>F85*0.4</f>
        <v>49660.800000000003</v>
      </c>
      <c r="H85" s="63">
        <f t="shared" ref="H85:H88" si="70">F85-G85</f>
        <v>74491.199999999997</v>
      </c>
      <c r="I85" s="63">
        <v>87500</v>
      </c>
      <c r="J85" s="63">
        <v>25000</v>
      </c>
      <c r="K85" s="63">
        <f t="shared" ref="K85:K88" si="71">H85-I85-J85</f>
        <v>-38008.800000000003</v>
      </c>
      <c r="L85" s="63">
        <f>G85</f>
        <v>49660.800000000003</v>
      </c>
      <c r="M85" s="63">
        <f t="shared" ref="M85:M88" si="72">K85-L85</f>
        <v>-87669.6</v>
      </c>
      <c r="N85" s="63"/>
      <c r="O85" s="63"/>
    </row>
    <row r="86" spans="1:15">
      <c r="A86" s="64"/>
      <c r="B86" s="64" t="s">
        <v>21</v>
      </c>
      <c r="C86" s="64">
        <v>22</v>
      </c>
      <c r="D86" s="63">
        <v>3736</v>
      </c>
      <c r="E86" s="64">
        <v>100</v>
      </c>
      <c r="F86" s="63">
        <f t="shared" si="69"/>
        <v>373600</v>
      </c>
      <c r="G86" s="63">
        <f>F86*0.25</f>
        <v>93400</v>
      </c>
      <c r="H86" s="63">
        <f t="shared" si="70"/>
        <v>280200</v>
      </c>
      <c r="I86" s="63">
        <v>87500</v>
      </c>
      <c r="J86" s="63">
        <v>25000</v>
      </c>
      <c r="K86" s="63">
        <f t="shared" si="71"/>
        <v>167700</v>
      </c>
      <c r="L86" s="63">
        <f t="shared" ref="L86:L88" si="73">G86</f>
        <v>93400</v>
      </c>
      <c r="M86" s="63">
        <f t="shared" si="72"/>
        <v>74300</v>
      </c>
      <c r="N86" s="63"/>
      <c r="O86" s="63"/>
    </row>
    <row r="87" spans="1:15">
      <c r="A87" s="64"/>
      <c r="B87" s="64" t="s">
        <v>138</v>
      </c>
      <c r="C87" s="64">
        <v>12</v>
      </c>
      <c r="D87" s="63">
        <v>1083</v>
      </c>
      <c r="E87" s="64">
        <v>600</v>
      </c>
      <c r="F87" s="63">
        <f t="shared" si="69"/>
        <v>649800</v>
      </c>
      <c r="G87" s="63">
        <f>F87*0.25</f>
        <v>162450</v>
      </c>
      <c r="H87" s="63">
        <f t="shared" si="70"/>
        <v>487350</v>
      </c>
      <c r="I87" s="63">
        <v>87500</v>
      </c>
      <c r="J87" s="63">
        <v>25000</v>
      </c>
      <c r="K87" s="63">
        <f t="shared" si="71"/>
        <v>374850</v>
      </c>
      <c r="L87" s="63">
        <f t="shared" si="73"/>
        <v>162450</v>
      </c>
      <c r="M87" s="63">
        <f t="shared" si="72"/>
        <v>212400</v>
      </c>
      <c r="N87" s="63"/>
      <c r="O87" s="63"/>
    </row>
    <row r="88" spans="1:15">
      <c r="A88" s="64"/>
      <c r="B88" s="64" t="s">
        <v>193</v>
      </c>
      <c r="C88" s="64">
        <v>10</v>
      </c>
      <c r="D88" s="63">
        <v>28000</v>
      </c>
      <c r="E88" s="64">
        <v>16</v>
      </c>
      <c r="F88" s="63">
        <f t="shared" si="69"/>
        <v>448000</v>
      </c>
      <c r="G88" s="63">
        <f>F88*0.3</f>
        <v>134400</v>
      </c>
      <c r="H88" s="63">
        <f t="shared" si="70"/>
        <v>313600</v>
      </c>
      <c r="I88" s="63">
        <v>87500</v>
      </c>
      <c r="J88" s="63">
        <v>25000</v>
      </c>
      <c r="K88" s="63">
        <f t="shared" si="71"/>
        <v>201100</v>
      </c>
      <c r="L88" s="63">
        <f t="shared" si="73"/>
        <v>134400</v>
      </c>
      <c r="M88" s="63">
        <f t="shared" si="72"/>
        <v>66700</v>
      </c>
      <c r="N88" s="63"/>
      <c r="O88" s="63"/>
    </row>
    <row r="89" spans="1:15" ht="18.75">
      <c r="A89" s="72" t="s">
        <v>178</v>
      </c>
      <c r="B89" s="73"/>
      <c r="C89" s="73"/>
      <c r="D89" s="73"/>
      <c r="E89" s="74"/>
      <c r="F89" s="63">
        <f t="shared" ref="F89:M89" si="74">SUM(F84:F88)</f>
        <v>3492188</v>
      </c>
      <c r="G89" s="64">
        <f t="shared" si="74"/>
        <v>1008901.6</v>
      </c>
      <c r="H89" s="63">
        <f t="shared" si="74"/>
        <v>2483286.4000000004</v>
      </c>
      <c r="I89" s="63">
        <f t="shared" si="74"/>
        <v>437500</v>
      </c>
      <c r="J89" s="63">
        <f t="shared" si="74"/>
        <v>125000</v>
      </c>
      <c r="K89" s="63">
        <f t="shared" si="74"/>
        <v>1920786.4000000001</v>
      </c>
      <c r="L89" s="63">
        <f t="shared" si="74"/>
        <v>439910.8</v>
      </c>
      <c r="M89" s="63">
        <f t="shared" si="74"/>
        <v>1480875.6</v>
      </c>
      <c r="N89" s="63"/>
      <c r="O89" s="65"/>
    </row>
    <row r="90" spans="1:15" ht="25.5">
      <c r="A90" s="75" t="s">
        <v>190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62"/>
    </row>
    <row r="91" spans="1:15" ht="47.25">
      <c r="A91" s="16"/>
      <c r="B91" s="16" t="s">
        <v>160</v>
      </c>
      <c r="C91" s="16" t="s">
        <v>161</v>
      </c>
      <c r="D91" s="17" t="s">
        <v>162</v>
      </c>
      <c r="E91" s="16" t="s">
        <v>181</v>
      </c>
      <c r="F91" s="17" t="s">
        <v>168</v>
      </c>
      <c r="G91" s="16" t="s">
        <v>164</v>
      </c>
      <c r="H91" s="17" t="s">
        <v>4</v>
      </c>
      <c r="I91" s="17" t="s">
        <v>175</v>
      </c>
      <c r="J91" s="17" t="s">
        <v>163</v>
      </c>
      <c r="K91" s="17" t="s">
        <v>166</v>
      </c>
      <c r="L91" s="17" t="s">
        <v>176</v>
      </c>
      <c r="M91" s="17" t="s">
        <v>165</v>
      </c>
      <c r="N91" s="17"/>
      <c r="O91" s="16"/>
    </row>
    <row r="92" spans="1:15">
      <c r="A92" s="64"/>
      <c r="B92" s="64" t="s">
        <v>48</v>
      </c>
      <c r="C92" s="64">
        <v>19</v>
      </c>
      <c r="D92" s="63">
        <v>67737</v>
      </c>
      <c r="E92" s="64">
        <v>28</v>
      </c>
      <c r="F92" s="63">
        <f>D92*E92</f>
        <v>1896636</v>
      </c>
      <c r="G92" s="63">
        <f>F92*0.3</f>
        <v>568990.79999999993</v>
      </c>
      <c r="H92" s="63">
        <f>F92-G92</f>
        <v>1327645.2000000002</v>
      </c>
      <c r="I92" s="63">
        <v>87500</v>
      </c>
      <c r="J92" s="63">
        <v>25000</v>
      </c>
      <c r="K92" s="63">
        <f>H92-I92-J92</f>
        <v>1215145.2000000002</v>
      </c>
      <c r="L92" s="63">
        <v>0</v>
      </c>
      <c r="M92" s="63">
        <f>K92-L92</f>
        <v>1215145.2000000002</v>
      </c>
      <c r="N92" s="63"/>
      <c r="O92" s="63"/>
    </row>
    <row r="93" spans="1:15">
      <c r="A93" s="64"/>
      <c r="B93" s="64" t="s">
        <v>140</v>
      </c>
      <c r="C93" s="64">
        <v>18</v>
      </c>
      <c r="D93" s="63">
        <v>2217</v>
      </c>
      <c r="E93" s="64">
        <v>112</v>
      </c>
      <c r="F93" s="63">
        <f t="shared" ref="F93:F96" si="75">D93*E93</f>
        <v>248304</v>
      </c>
      <c r="G93" s="63">
        <f>F93*0.4</f>
        <v>99321.600000000006</v>
      </c>
      <c r="H93" s="63">
        <f t="shared" ref="H93:H96" si="76">F93-G93</f>
        <v>148982.39999999999</v>
      </c>
      <c r="I93" s="63">
        <v>87500</v>
      </c>
      <c r="J93" s="63">
        <v>25000</v>
      </c>
      <c r="K93" s="63">
        <f t="shared" ref="K93:K96" si="77">H93-I93-J93</f>
        <v>36482.399999999994</v>
      </c>
      <c r="L93" s="63">
        <f>G93</f>
        <v>99321.600000000006</v>
      </c>
      <c r="M93" s="63">
        <f t="shared" ref="M93:M96" si="78">K93-L93</f>
        <v>-62839.200000000012</v>
      </c>
      <c r="N93" s="63"/>
      <c r="O93" s="63"/>
    </row>
    <row r="94" spans="1:15">
      <c r="A94" s="64"/>
      <c r="B94" s="64" t="s">
        <v>21</v>
      </c>
      <c r="C94" s="64">
        <v>22</v>
      </c>
      <c r="D94" s="63">
        <v>3736</v>
      </c>
      <c r="E94" s="64">
        <v>120</v>
      </c>
      <c r="F94" s="63">
        <f t="shared" si="75"/>
        <v>448320</v>
      </c>
      <c r="G94" s="63">
        <f>F94*0.25</f>
        <v>112080</v>
      </c>
      <c r="H94" s="63">
        <f t="shared" si="76"/>
        <v>336240</v>
      </c>
      <c r="I94" s="63">
        <v>87500</v>
      </c>
      <c r="J94" s="63">
        <v>25000</v>
      </c>
      <c r="K94" s="63">
        <f t="shared" si="77"/>
        <v>223740</v>
      </c>
      <c r="L94" s="63">
        <f t="shared" ref="L94:L96" si="79">G94</f>
        <v>112080</v>
      </c>
      <c r="M94" s="63">
        <f t="shared" si="78"/>
        <v>111660</v>
      </c>
      <c r="N94" s="63"/>
      <c r="O94" s="63"/>
    </row>
    <row r="95" spans="1:15">
      <c r="A95" s="64"/>
      <c r="B95" s="64" t="s">
        <v>138</v>
      </c>
      <c r="C95" s="64">
        <v>12</v>
      </c>
      <c r="D95" s="63">
        <v>1083</v>
      </c>
      <c r="E95" s="64">
        <v>600</v>
      </c>
      <c r="F95" s="63">
        <f t="shared" si="75"/>
        <v>649800</v>
      </c>
      <c r="G95" s="63">
        <f>F95*0.25</f>
        <v>162450</v>
      </c>
      <c r="H95" s="63">
        <f t="shared" si="76"/>
        <v>487350</v>
      </c>
      <c r="I95" s="63">
        <v>87500</v>
      </c>
      <c r="J95" s="63">
        <v>25000</v>
      </c>
      <c r="K95" s="63">
        <f t="shared" si="77"/>
        <v>374850</v>
      </c>
      <c r="L95" s="63">
        <f t="shared" si="79"/>
        <v>162450</v>
      </c>
      <c r="M95" s="63">
        <f t="shared" si="78"/>
        <v>212400</v>
      </c>
      <c r="N95" s="63"/>
      <c r="O95" s="63"/>
    </row>
    <row r="96" spans="1:15">
      <c r="A96" s="64"/>
      <c r="B96" s="64" t="s">
        <v>193</v>
      </c>
      <c r="C96" s="64">
        <v>10</v>
      </c>
      <c r="D96" s="63">
        <v>28000</v>
      </c>
      <c r="E96" s="64">
        <v>16</v>
      </c>
      <c r="F96" s="63">
        <f t="shared" si="75"/>
        <v>448000</v>
      </c>
      <c r="G96" s="63">
        <f>F96*0.3</f>
        <v>134400</v>
      </c>
      <c r="H96" s="63">
        <f t="shared" si="76"/>
        <v>313600</v>
      </c>
      <c r="I96" s="63">
        <v>87500</v>
      </c>
      <c r="J96" s="63">
        <v>25000</v>
      </c>
      <c r="K96" s="63">
        <f t="shared" si="77"/>
        <v>201100</v>
      </c>
      <c r="L96" s="63">
        <f t="shared" si="79"/>
        <v>134400</v>
      </c>
      <c r="M96" s="63">
        <f t="shared" si="78"/>
        <v>66700</v>
      </c>
      <c r="N96" s="63"/>
      <c r="O96" s="63"/>
    </row>
    <row r="97" spans="1:15" ht="18.75">
      <c r="A97" s="72" t="s">
        <v>178</v>
      </c>
      <c r="B97" s="73"/>
      <c r="C97" s="73"/>
      <c r="D97" s="73"/>
      <c r="E97" s="74"/>
      <c r="F97" s="63">
        <f t="shared" ref="F97:M97" si="80">SUM(F92:F96)</f>
        <v>3691060</v>
      </c>
      <c r="G97" s="64">
        <f t="shared" si="80"/>
        <v>1077242.3999999999</v>
      </c>
      <c r="H97" s="63">
        <f t="shared" si="80"/>
        <v>2613817.6</v>
      </c>
      <c r="I97" s="63">
        <f t="shared" si="80"/>
        <v>437500</v>
      </c>
      <c r="J97" s="63">
        <f t="shared" si="80"/>
        <v>125000</v>
      </c>
      <c r="K97" s="63">
        <f t="shared" si="80"/>
        <v>2051317.6</v>
      </c>
      <c r="L97" s="63">
        <f t="shared" si="80"/>
        <v>508251.6</v>
      </c>
      <c r="M97" s="63">
        <f t="shared" si="80"/>
        <v>1543066.0000000002</v>
      </c>
      <c r="N97" s="63"/>
      <c r="O97" s="65"/>
    </row>
    <row r="98" spans="1:15">
      <c r="F98" s="37">
        <f>(F97+F89+F81+F73+F65+F57+F49+F41+F33+F25+F17+F9)/12</f>
        <v>3941840</v>
      </c>
      <c r="K98" s="37">
        <f>(K97+K89+K81+K73+K65+K57+K49+K41+K33+K25+K17+K9)/12</f>
        <v>2261414.9666666668</v>
      </c>
    </row>
    <row r="99" spans="1:15">
      <c r="F99" s="37">
        <f>F97+F89+F81+F73+F65+F57+F49+F41+F33+F25+F17+F9</f>
        <v>47302080</v>
      </c>
      <c r="K99" s="37">
        <f>K97+K89+K81+K73+K65+K57+K49+K41+K33+K25+K17+K9</f>
        <v>27136979.600000001</v>
      </c>
    </row>
  </sheetData>
  <mergeCells count="25">
    <mergeCell ref="A1:N1"/>
    <mergeCell ref="A2:N2"/>
    <mergeCell ref="A9:E9"/>
    <mergeCell ref="A10:N10"/>
    <mergeCell ref="A58:N58"/>
    <mergeCell ref="A17:E17"/>
    <mergeCell ref="A18:N18"/>
    <mergeCell ref="A25:E25"/>
    <mergeCell ref="A26:N26"/>
    <mergeCell ref="A33:E33"/>
    <mergeCell ref="A34:N34"/>
    <mergeCell ref="A41:E41"/>
    <mergeCell ref="A42:N42"/>
    <mergeCell ref="A49:E49"/>
    <mergeCell ref="A50:N50"/>
    <mergeCell ref="A57:E57"/>
    <mergeCell ref="A89:E89"/>
    <mergeCell ref="A90:N90"/>
    <mergeCell ref="A97:E97"/>
    <mergeCell ref="A65:E65"/>
    <mergeCell ref="A66:N66"/>
    <mergeCell ref="A73:E73"/>
    <mergeCell ref="A74:N74"/>
    <mergeCell ref="A81:E81"/>
    <mergeCell ref="A82:N8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Услуги (основные)</vt:lpstr>
      <vt:lpstr>Оборудование</vt:lpstr>
      <vt:lpstr>Отделка и подготовка</vt:lpstr>
      <vt:lpstr>Прибыль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2020-09-23T09:10:32Z</dcterms:modified>
</cp:coreProperties>
</file>