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0" documentId="13_ncr:1_{4AD714A9-9236-46D5-997F-9C2049B326B2}" xr6:coauthVersionLast="45" xr6:coauthVersionMax="45" xr10:uidLastSave="{00000000-0000-0000-0000-000000000000}"/>
  <bookViews>
    <workbookView xWindow="-120" yWindow="-120" windowWidth="25440" windowHeight="15390" tabRatio="888" activeTab="3" xr2:uid="{00000000-000D-0000-FFFF-FFFF00000000}"/>
  </bookViews>
  <sheets>
    <sheet name="Прогноз продаж" sheetId="1" r:id="rId1"/>
    <sheet name="Себестоимость" sheetId="2" r:id="rId2"/>
    <sheet name="Расходы на сотрудников" sheetId="3" r:id="rId3"/>
    <sheet name="Бюджет доходов и расходов" sheetId="5" r:id="rId4"/>
    <sheet name="Маркетинг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5" l="1"/>
  <c r="C32" i="5"/>
  <c r="C34" i="5"/>
  <c r="C35" i="5" s="1"/>
  <c r="E33" i="5"/>
  <c r="D33" i="5"/>
  <c r="C33" i="5"/>
  <c r="G28" i="5"/>
  <c r="C36" i="5" l="1"/>
  <c r="G26" i="5"/>
  <c r="G25" i="5"/>
  <c r="J10" i="2" l="1"/>
  <c r="J1" i="2"/>
  <c r="K1" i="1"/>
  <c r="J1" i="1"/>
  <c r="J10" i="1"/>
  <c r="K9" i="2"/>
  <c r="L9" i="2"/>
  <c r="M9" i="2"/>
  <c r="N9" i="2"/>
  <c r="O9" i="2"/>
  <c r="J7" i="2"/>
  <c r="K7" i="2"/>
  <c r="L7" i="2"/>
  <c r="M7" i="2"/>
  <c r="N7" i="2"/>
  <c r="O7" i="2"/>
  <c r="J5" i="2"/>
  <c r="K5" i="2"/>
  <c r="L5" i="2"/>
  <c r="M5" i="2"/>
  <c r="N5" i="2"/>
  <c r="O5" i="2"/>
  <c r="H19" i="5" l="1"/>
  <c r="H6" i="5"/>
  <c r="H7" i="5"/>
  <c r="H8" i="5"/>
  <c r="H10" i="5"/>
  <c r="H11" i="5"/>
  <c r="H12" i="5"/>
  <c r="H13" i="5"/>
  <c r="H14" i="5"/>
  <c r="D18" i="3" l="1"/>
  <c r="E18" i="3"/>
  <c r="F18" i="3"/>
  <c r="G18" i="3"/>
  <c r="H18" i="3"/>
  <c r="D17" i="3"/>
  <c r="E17" i="3"/>
  <c r="F17" i="3"/>
  <c r="G17" i="3"/>
  <c r="H17" i="3"/>
  <c r="C18" i="3"/>
  <c r="C17" i="3"/>
  <c r="D16" i="3"/>
  <c r="E16" i="3"/>
  <c r="F16" i="3"/>
  <c r="G16" i="3"/>
  <c r="H16" i="3"/>
  <c r="C16" i="3"/>
  <c r="D15" i="3"/>
  <c r="E15" i="3"/>
  <c r="F15" i="3"/>
  <c r="G15" i="3"/>
  <c r="H15" i="3"/>
  <c r="C15" i="3"/>
  <c r="D14" i="3"/>
  <c r="E14" i="3"/>
  <c r="F14" i="3"/>
  <c r="G14" i="3"/>
  <c r="H14" i="3"/>
  <c r="C14" i="3"/>
  <c r="D13" i="3"/>
  <c r="E13" i="3"/>
  <c r="F13" i="3"/>
  <c r="G13" i="3"/>
  <c r="H13" i="3"/>
  <c r="C13" i="3"/>
  <c r="D12" i="3"/>
  <c r="E12" i="3"/>
  <c r="F12" i="3"/>
  <c r="G12" i="3"/>
  <c r="H12" i="3"/>
  <c r="C12" i="3"/>
  <c r="D11" i="3"/>
  <c r="D19" i="3" s="1"/>
  <c r="C5" i="5" s="1"/>
  <c r="E11" i="3"/>
  <c r="E19" i="3" s="1"/>
  <c r="D5" i="5" s="1"/>
  <c r="F11" i="3"/>
  <c r="F19" i="3" s="1"/>
  <c r="E5" i="5" s="1"/>
  <c r="G11" i="3"/>
  <c r="G19" i="3" s="1"/>
  <c r="F5" i="5" s="1"/>
  <c r="H11" i="3"/>
  <c r="H19" i="3" s="1"/>
  <c r="G5" i="5" s="1"/>
  <c r="C11" i="3"/>
  <c r="C26" i="3"/>
  <c r="C23" i="3"/>
  <c r="C19" i="3" l="1"/>
  <c r="B5" i="5" s="1"/>
  <c r="H5" i="5" s="1"/>
  <c r="D50" i="3"/>
  <c r="D49" i="3" s="1"/>
  <c r="E50" i="3"/>
  <c r="E49" i="3" s="1"/>
  <c r="E52" i="3" s="1"/>
  <c r="E54" i="3" s="1"/>
  <c r="E55" i="3" s="1"/>
  <c r="E56" i="3" s="1"/>
  <c r="E57" i="3" s="1"/>
  <c r="F50" i="3"/>
  <c r="F49" i="3" s="1"/>
  <c r="G50" i="3"/>
  <c r="G49" i="3" s="1"/>
  <c r="G52" i="3" s="1"/>
  <c r="G54" i="3" s="1"/>
  <c r="G55" i="3" s="1"/>
  <c r="G56" i="3" s="1"/>
  <c r="G57" i="3" s="1"/>
  <c r="H50" i="3"/>
  <c r="H49" i="3" s="1"/>
  <c r="D53" i="3"/>
  <c r="E53" i="3"/>
  <c r="F53" i="3"/>
  <c r="G53" i="3"/>
  <c r="H53" i="3"/>
  <c r="F86" i="3"/>
  <c r="F85" i="3" s="1"/>
  <c r="G86" i="3"/>
  <c r="G85" i="3" s="1"/>
  <c r="H86" i="3"/>
  <c r="H85" i="3" s="1"/>
  <c r="F89" i="3"/>
  <c r="G89" i="3"/>
  <c r="H89" i="3"/>
  <c r="E86" i="3"/>
  <c r="E85" i="3" s="1"/>
  <c r="E88" i="3" s="1"/>
  <c r="E90" i="3" s="1"/>
  <c r="E89" i="3"/>
  <c r="E77" i="3"/>
  <c r="E76" i="3" s="1"/>
  <c r="F77" i="3"/>
  <c r="F76" i="3" s="1"/>
  <c r="G77" i="3"/>
  <c r="G76" i="3" s="1"/>
  <c r="H77" i="3"/>
  <c r="H76" i="3" s="1"/>
  <c r="E80" i="3"/>
  <c r="F80" i="3"/>
  <c r="G80" i="3"/>
  <c r="H80" i="3"/>
  <c r="D77" i="3"/>
  <c r="D76" i="3" s="1"/>
  <c r="D80" i="3"/>
  <c r="D68" i="3"/>
  <c r="D67" i="3" s="1"/>
  <c r="E68" i="3"/>
  <c r="E67" i="3" s="1"/>
  <c r="E70" i="3" s="1"/>
  <c r="E72" i="3" s="1"/>
  <c r="F68" i="3"/>
  <c r="F67" i="3" s="1"/>
  <c r="G68" i="3"/>
  <c r="G67" i="3" s="1"/>
  <c r="H68" i="3"/>
  <c r="H67" i="3" s="1"/>
  <c r="D71" i="3"/>
  <c r="E71" i="3"/>
  <c r="F71" i="3"/>
  <c r="G71" i="3"/>
  <c r="H71" i="3"/>
  <c r="C68" i="3"/>
  <c r="C67" i="3" s="1"/>
  <c r="C71" i="3"/>
  <c r="D59" i="3"/>
  <c r="D58" i="3" s="1"/>
  <c r="E59" i="3"/>
  <c r="E58" i="3" s="1"/>
  <c r="E61" i="3" s="1"/>
  <c r="E63" i="3" s="1"/>
  <c r="F59" i="3"/>
  <c r="F58" i="3" s="1"/>
  <c r="G59" i="3"/>
  <c r="G58" i="3" s="1"/>
  <c r="H59" i="3"/>
  <c r="H58" i="3" s="1"/>
  <c r="D62" i="3"/>
  <c r="E62" i="3"/>
  <c r="F62" i="3"/>
  <c r="G62" i="3"/>
  <c r="H62" i="3"/>
  <c r="C59" i="3"/>
  <c r="C58" i="3" s="1"/>
  <c r="C62" i="3"/>
  <c r="C50" i="3"/>
  <c r="C49" i="3" s="1"/>
  <c r="C53" i="3"/>
  <c r="D41" i="3"/>
  <c r="D40" i="3" s="1"/>
  <c r="E41" i="3"/>
  <c r="E40" i="3" s="1"/>
  <c r="E43" i="3" s="1"/>
  <c r="E45" i="3" s="1"/>
  <c r="F41" i="3"/>
  <c r="F40" i="3" s="1"/>
  <c r="G41" i="3"/>
  <c r="G40" i="3" s="1"/>
  <c r="H41" i="3"/>
  <c r="H40" i="3" s="1"/>
  <c r="D44" i="3"/>
  <c r="E44" i="3"/>
  <c r="F44" i="3"/>
  <c r="G44" i="3"/>
  <c r="H44" i="3"/>
  <c r="C41" i="3"/>
  <c r="C40" i="3" s="1"/>
  <c r="C44" i="3"/>
  <c r="D31" i="3"/>
  <c r="D34" i="3" s="1"/>
  <c r="D36" i="3" s="1"/>
  <c r="D37" i="3" s="1"/>
  <c r="H31" i="3"/>
  <c r="H34" i="3" s="1"/>
  <c r="H36" i="3" s="1"/>
  <c r="H37" i="3" s="1"/>
  <c r="D32" i="3"/>
  <c r="E32" i="3"/>
  <c r="E31" i="3" s="1"/>
  <c r="F32" i="3"/>
  <c r="F31" i="3" s="1"/>
  <c r="G32" i="3"/>
  <c r="G31" i="3" s="1"/>
  <c r="H32" i="3"/>
  <c r="D35" i="3"/>
  <c r="E35" i="3"/>
  <c r="F35" i="3"/>
  <c r="G35" i="3"/>
  <c r="H35" i="3"/>
  <c r="C32" i="3"/>
  <c r="C31" i="3" s="1"/>
  <c r="D23" i="3"/>
  <c r="D22" i="3" s="1"/>
  <c r="E23" i="3"/>
  <c r="E22" i="3" s="1"/>
  <c r="F23" i="3"/>
  <c r="F22" i="3" s="1"/>
  <c r="G23" i="3"/>
  <c r="G22" i="3" s="1"/>
  <c r="G25" i="3" s="1"/>
  <c r="G27" i="3" s="1"/>
  <c r="H23" i="3"/>
  <c r="H22" i="3" s="1"/>
  <c r="D26" i="3"/>
  <c r="E26" i="3"/>
  <c r="F26" i="3"/>
  <c r="G26" i="3"/>
  <c r="H26" i="3"/>
  <c r="C22" i="3"/>
  <c r="C35" i="3"/>
  <c r="F52" i="3" l="1"/>
  <c r="F54" i="3" s="1"/>
  <c r="F55" i="3" s="1"/>
  <c r="F56" i="3"/>
  <c r="F57" i="3" s="1"/>
  <c r="H52" i="3"/>
  <c r="H54" i="3" s="1"/>
  <c r="H55" i="3" s="1"/>
  <c r="H56" i="3" s="1"/>
  <c r="H57" i="3" s="1"/>
  <c r="D52" i="3"/>
  <c r="D54" i="3" s="1"/>
  <c r="D55" i="3" s="1"/>
  <c r="D56" i="3" s="1"/>
  <c r="D57" i="3" s="1"/>
  <c r="G88" i="3"/>
  <c r="G90" i="3" s="1"/>
  <c r="G91" i="3" s="1"/>
  <c r="G92" i="3"/>
  <c r="G93" i="3" s="1"/>
  <c r="H88" i="3"/>
  <c r="H90" i="3" s="1"/>
  <c r="H91" i="3" s="1"/>
  <c r="H92" i="3" s="1"/>
  <c r="H93" i="3" s="1"/>
  <c r="F88" i="3"/>
  <c r="F90" i="3" s="1"/>
  <c r="F91" i="3" s="1"/>
  <c r="F92" i="3" s="1"/>
  <c r="F93" i="3" s="1"/>
  <c r="E91" i="3"/>
  <c r="E92" i="3" s="1"/>
  <c r="E93" i="3" s="1"/>
  <c r="H79" i="3"/>
  <c r="H81" i="3" s="1"/>
  <c r="H82" i="3" s="1"/>
  <c r="H83" i="3" s="1"/>
  <c r="H84" i="3" s="1"/>
  <c r="G79" i="3"/>
  <c r="G81" i="3" s="1"/>
  <c r="G82" i="3" s="1"/>
  <c r="G83" i="3" s="1"/>
  <c r="G84" i="3" s="1"/>
  <c r="F79" i="3"/>
  <c r="F81" i="3" s="1"/>
  <c r="F82" i="3" s="1"/>
  <c r="F83" i="3" s="1"/>
  <c r="F84" i="3" s="1"/>
  <c r="E79" i="3"/>
  <c r="E81" i="3" s="1"/>
  <c r="E82" i="3" s="1"/>
  <c r="E83" i="3"/>
  <c r="E84" i="3" s="1"/>
  <c r="D79" i="3"/>
  <c r="D81" i="3" s="1"/>
  <c r="D82" i="3" s="1"/>
  <c r="D83" i="3" s="1"/>
  <c r="D84" i="3" s="1"/>
  <c r="E64" i="3"/>
  <c r="E65" i="3" s="1"/>
  <c r="E66" i="3" s="1"/>
  <c r="E46" i="3"/>
  <c r="E47" i="3" s="1"/>
  <c r="E48" i="3" s="1"/>
  <c r="H70" i="3"/>
  <c r="H72" i="3" s="1"/>
  <c r="H73" i="3" s="1"/>
  <c r="H74" i="3" s="1"/>
  <c r="H75" i="3" s="1"/>
  <c r="D70" i="3"/>
  <c r="D72" i="3" s="1"/>
  <c r="D73" i="3" s="1"/>
  <c r="D74" i="3" s="1"/>
  <c r="D75" i="3" s="1"/>
  <c r="G70" i="3"/>
  <c r="G72" i="3" s="1"/>
  <c r="G73" i="3" s="1"/>
  <c r="G74" i="3" s="1"/>
  <c r="G75" i="3" s="1"/>
  <c r="E73" i="3"/>
  <c r="E74" i="3" s="1"/>
  <c r="E75" i="3" s="1"/>
  <c r="F70" i="3"/>
  <c r="F72" i="3" s="1"/>
  <c r="F73" i="3" s="1"/>
  <c r="F74" i="3" s="1"/>
  <c r="F75" i="3" s="1"/>
  <c r="C70" i="3"/>
  <c r="C72" i="3" s="1"/>
  <c r="C73" i="3" s="1"/>
  <c r="C74" i="3" s="1"/>
  <c r="C75" i="3" s="1"/>
  <c r="F61" i="3"/>
  <c r="F63" i="3" s="1"/>
  <c r="H61" i="3"/>
  <c r="H63" i="3" s="1"/>
  <c r="D61" i="3"/>
  <c r="D63" i="3" s="1"/>
  <c r="G61" i="3"/>
  <c r="G63" i="3" s="1"/>
  <c r="C61" i="3"/>
  <c r="C63" i="3" s="1"/>
  <c r="C64" i="3" s="1"/>
  <c r="C65" i="3" s="1"/>
  <c r="C66" i="3" s="1"/>
  <c r="C52" i="3"/>
  <c r="C54" i="3" s="1"/>
  <c r="C55" i="3" s="1"/>
  <c r="C56" i="3" s="1"/>
  <c r="C57" i="3" s="1"/>
  <c r="F43" i="3"/>
  <c r="F45" i="3" s="1"/>
  <c r="F46" i="3" s="1"/>
  <c r="F47" i="3" s="1"/>
  <c r="F48" i="3" s="1"/>
  <c r="H43" i="3"/>
  <c r="H45" i="3" s="1"/>
  <c r="H46" i="3" s="1"/>
  <c r="H47" i="3" s="1"/>
  <c r="H48" i="3" s="1"/>
  <c r="D43" i="3"/>
  <c r="D45" i="3" s="1"/>
  <c r="D46" i="3" s="1"/>
  <c r="D47" i="3" s="1"/>
  <c r="D48" i="3" s="1"/>
  <c r="G43" i="3"/>
  <c r="G45" i="3" s="1"/>
  <c r="G46" i="3" s="1"/>
  <c r="G47" i="3" s="1"/>
  <c r="G48" i="3" s="1"/>
  <c r="C43" i="3"/>
  <c r="C45" i="3" s="1"/>
  <c r="C46" i="3" s="1"/>
  <c r="C47" i="3" s="1"/>
  <c r="C48" i="3" s="1"/>
  <c r="F34" i="3"/>
  <c r="F36" i="3" s="1"/>
  <c r="F37" i="3" s="1"/>
  <c r="F38" i="3" s="1"/>
  <c r="F39" i="3" s="1"/>
  <c r="E34" i="3"/>
  <c r="E36" i="3" s="1"/>
  <c r="E37" i="3" s="1"/>
  <c r="E38" i="3" s="1"/>
  <c r="E39" i="3" s="1"/>
  <c r="G34" i="3"/>
  <c r="G36" i="3" s="1"/>
  <c r="G37" i="3" s="1"/>
  <c r="G38" i="3" s="1"/>
  <c r="G39" i="3" s="1"/>
  <c r="H38" i="3"/>
  <c r="H39" i="3" s="1"/>
  <c r="D38" i="3"/>
  <c r="D39" i="3" s="1"/>
  <c r="F25" i="3"/>
  <c r="F27" i="3" s="1"/>
  <c r="F28" i="3" s="1"/>
  <c r="F29" i="3" s="1"/>
  <c r="F30" i="3" s="1"/>
  <c r="E25" i="3"/>
  <c r="E27" i="3" s="1"/>
  <c r="E28" i="3" s="1"/>
  <c r="E29" i="3" s="1"/>
  <c r="E30" i="3" s="1"/>
  <c r="G28" i="3"/>
  <c r="G29" i="3" s="1"/>
  <c r="G30" i="3" s="1"/>
  <c r="H25" i="3"/>
  <c r="H27" i="3" s="1"/>
  <c r="H28" i="3" s="1"/>
  <c r="H29" i="3" s="1"/>
  <c r="H30" i="3" s="1"/>
  <c r="D25" i="3"/>
  <c r="D27" i="3" s="1"/>
  <c r="D28" i="3" s="1"/>
  <c r="D29" i="3" s="1"/>
  <c r="D30" i="3" s="1"/>
  <c r="C25" i="3"/>
  <c r="C27" i="3" s="1"/>
  <c r="C28" i="3" s="1"/>
  <c r="C29" i="3" s="1"/>
  <c r="C30" i="3" s="1"/>
  <c r="C34" i="3"/>
  <c r="C36" i="3" s="1"/>
  <c r="C37" i="3" s="1"/>
  <c r="C38" i="3" s="1"/>
  <c r="C39" i="3" s="1"/>
  <c r="E95" i="3" l="1"/>
  <c r="D4" i="5" s="1"/>
  <c r="C95" i="3"/>
  <c r="B4" i="5" s="1"/>
  <c r="H64" i="3"/>
  <c r="H65" i="3" s="1"/>
  <c r="H66" i="3" s="1"/>
  <c r="H95" i="3" s="1"/>
  <c r="G4" i="5" s="1"/>
  <c r="G64" i="3"/>
  <c r="G65" i="3" s="1"/>
  <c r="G66" i="3" s="1"/>
  <c r="G95" i="3" s="1"/>
  <c r="F4" i="5" s="1"/>
  <c r="F64" i="3"/>
  <c r="F65" i="3" s="1"/>
  <c r="F66" i="3" s="1"/>
  <c r="F95" i="3" s="1"/>
  <c r="E4" i="5" s="1"/>
  <c r="D64" i="3"/>
  <c r="D65" i="3" s="1"/>
  <c r="D66" i="3" s="1"/>
  <c r="D95" i="3" s="1"/>
  <c r="C4" i="5" s="1"/>
  <c r="H4" i="5" l="1"/>
  <c r="G8" i="4" l="1"/>
  <c r="G9" i="4" s="1"/>
  <c r="G9" i="5" s="1"/>
  <c r="F8" i="4"/>
  <c r="F9" i="4" s="1"/>
  <c r="F9" i="5" s="1"/>
  <c r="E8" i="4"/>
  <c r="E9" i="4" s="1"/>
  <c r="E9" i="5" s="1"/>
  <c r="D9" i="4"/>
  <c r="D9" i="5" s="1"/>
  <c r="D8" i="4"/>
  <c r="C8" i="4"/>
  <c r="C9" i="4" s="1"/>
  <c r="C9" i="5" s="1"/>
  <c r="B9" i="4"/>
  <c r="B9" i="5" s="1"/>
  <c r="B8" i="4"/>
  <c r="K10" i="1"/>
  <c r="K10" i="2"/>
  <c r="K1" i="2"/>
  <c r="H9" i="5" l="1"/>
  <c r="O10" i="2"/>
  <c r="N10" i="2"/>
  <c r="M10" i="2"/>
  <c r="L10" i="2"/>
  <c r="O8" i="2"/>
  <c r="N8" i="2"/>
  <c r="M8" i="2"/>
  <c r="L8" i="2"/>
  <c r="K8" i="2"/>
  <c r="J8" i="2"/>
  <c r="O6" i="2"/>
  <c r="N6" i="2"/>
  <c r="M6" i="2"/>
  <c r="L6" i="2"/>
  <c r="K6" i="2"/>
  <c r="J6" i="2"/>
  <c r="O1" i="2"/>
  <c r="N1" i="2"/>
  <c r="M1" i="2"/>
  <c r="L1" i="2"/>
  <c r="L8" i="1"/>
  <c r="O1" i="1"/>
  <c r="N1" i="1"/>
  <c r="M1" i="1"/>
  <c r="L1" i="1"/>
  <c r="O10" i="1"/>
  <c r="N10" i="1"/>
  <c r="M10" i="1"/>
  <c r="L10" i="1"/>
  <c r="O8" i="1"/>
  <c r="N8" i="1"/>
  <c r="M8" i="1"/>
  <c r="K8" i="1"/>
  <c r="J8" i="1"/>
  <c r="O6" i="1"/>
  <c r="N6" i="1"/>
  <c r="L6" i="1"/>
  <c r="L2" i="1" s="1"/>
  <c r="D2" i="5" s="1"/>
  <c r="M6" i="1"/>
  <c r="K6" i="1"/>
  <c r="J6" i="1"/>
  <c r="K2" i="2" l="1"/>
  <c r="C3" i="5" s="1"/>
  <c r="C15" i="5" s="1"/>
  <c r="M2" i="2"/>
  <c r="E3" i="5" s="1"/>
  <c r="E15" i="5" s="1"/>
  <c r="M2" i="1"/>
  <c r="E2" i="5" s="1"/>
  <c r="L2" i="2"/>
  <c r="D3" i="5" s="1"/>
  <c r="D15" i="5" s="1"/>
  <c r="D16" i="5" s="1"/>
  <c r="D17" i="5" s="1"/>
  <c r="D18" i="5" s="1"/>
  <c r="D22" i="5" s="1"/>
  <c r="D28" i="5" s="1"/>
  <c r="K2" i="1"/>
  <c r="C2" i="5" s="1"/>
  <c r="O2" i="2"/>
  <c r="G3" i="5" s="1"/>
  <c r="G15" i="5" s="1"/>
  <c r="N2" i="2"/>
  <c r="F3" i="5" s="1"/>
  <c r="F15" i="5" s="1"/>
  <c r="J2" i="2"/>
  <c r="B3" i="5" s="1"/>
  <c r="N2" i="1"/>
  <c r="F2" i="5" s="1"/>
  <c r="J2" i="1"/>
  <c r="B2" i="5" s="1"/>
  <c r="O2" i="1"/>
  <c r="G2" i="5" s="1"/>
  <c r="F16" i="5" l="1"/>
  <c r="F17" i="5" s="1"/>
  <c r="F18" i="5" s="1"/>
  <c r="F22" i="5" s="1"/>
  <c r="F28" i="5" s="1"/>
  <c r="D29" i="5"/>
  <c r="D23" i="5"/>
  <c r="D24" i="5" s="1"/>
  <c r="G16" i="5"/>
  <c r="G17" i="5" s="1"/>
  <c r="G18" i="5" s="1"/>
  <c r="G22" i="5" s="1"/>
  <c r="H2" i="5"/>
  <c r="C16" i="5"/>
  <c r="C17" i="5" s="1"/>
  <c r="C18" i="5" s="1"/>
  <c r="C22" i="5" s="1"/>
  <c r="C28" i="5" s="1"/>
  <c r="H3" i="5"/>
  <c r="B15" i="5"/>
  <c r="B16" i="5" s="1"/>
  <c r="E16" i="5"/>
  <c r="E17" i="5" s="1"/>
  <c r="E18" i="5" s="1"/>
  <c r="E22" i="5" s="1"/>
  <c r="E28" i="5" s="1"/>
  <c r="D25" i="5" l="1"/>
  <c r="D26" i="5" s="1"/>
  <c r="F29" i="5"/>
  <c r="F23" i="5"/>
  <c r="F24" i="5" s="1"/>
  <c r="C29" i="5"/>
  <c r="B17" i="5"/>
  <c r="H17" i="5" s="1"/>
  <c r="H16" i="5"/>
  <c r="E29" i="5"/>
  <c r="E23" i="5"/>
  <c r="E24" i="5" s="1"/>
  <c r="H15" i="5"/>
  <c r="G29" i="5"/>
  <c r="G23" i="5"/>
  <c r="G24" i="5" s="1"/>
  <c r="F25" i="5" l="1"/>
  <c r="F26" i="5"/>
  <c r="E25" i="5"/>
  <c r="E26" i="5" s="1"/>
  <c r="B20" i="5"/>
  <c r="H20" i="5" s="1"/>
  <c r="B18" i="5"/>
  <c r="B22" i="5" s="1"/>
  <c r="C23" i="5"/>
  <c r="C24" i="5" s="1"/>
  <c r="H22" i="5" l="1"/>
  <c r="B28" i="5"/>
  <c r="C25" i="5"/>
  <c r="C26" i="5" s="1"/>
  <c r="C27" i="5" s="1"/>
  <c r="H18" i="5"/>
  <c r="H29" i="5" s="1"/>
  <c r="B29" i="5"/>
  <c r="B23" i="5"/>
  <c r="H23" i="5" s="1"/>
  <c r="B24" i="5" l="1"/>
  <c r="B25" i="5" s="1"/>
  <c r="B26" i="5" l="1"/>
  <c r="H25" i="5"/>
  <c r="H24" i="5"/>
  <c r="H28" i="5"/>
  <c r="H26" i="5" l="1"/>
</calcChain>
</file>

<file path=xl/sharedStrings.xml><?xml version="1.0" encoding="utf-8"?>
<sst xmlns="http://schemas.openxmlformats.org/spreadsheetml/2006/main" count="222" uniqueCount="82">
  <si>
    <t>Rebirth Mk. 1</t>
  </si>
  <si>
    <t>Anneth Mk. 1</t>
  </si>
  <si>
    <t>Anneth Mk. 2</t>
  </si>
  <si>
    <t>Количество</t>
  </si>
  <si>
    <t>Сумма</t>
  </si>
  <si>
    <t>Цена за штуку</t>
  </si>
  <si>
    <t>2021 г.</t>
  </si>
  <si>
    <t>2022 г.</t>
  </si>
  <si>
    <t>2023 г.</t>
  </si>
  <si>
    <t>2024 г.</t>
  </si>
  <si>
    <t>2025 г.</t>
  </si>
  <si>
    <t>Итого количество</t>
  </si>
  <si>
    <t>Итого сумма</t>
  </si>
  <si>
    <t>Rebirth Mk. 1 - Тяговый</t>
  </si>
  <si>
    <t>Anneth Mk. 1 - Бионический</t>
  </si>
  <si>
    <t>Anneth Mk. 2 - Бионический на искусственных мышцах</t>
  </si>
  <si>
    <t>Должнось</t>
  </si>
  <si>
    <t>Генеральный директор</t>
  </si>
  <si>
    <t>Исполнительный директор</t>
  </si>
  <si>
    <t>Технический директор</t>
  </si>
  <si>
    <t>Директор по развитию</t>
  </si>
  <si>
    <t>Протезист</t>
  </si>
  <si>
    <t>3D Дизайнер</t>
  </si>
  <si>
    <t>Сборщие протезов</t>
  </si>
  <si>
    <t>Общий Оклад за 2021 г./мес</t>
  </si>
  <si>
    <t>Общий Оклад за 2022 г./мес</t>
  </si>
  <si>
    <t>Общий Оклад за 2023 г./мес</t>
  </si>
  <si>
    <t>Общий Оклад за 2024 г./мес</t>
  </si>
  <si>
    <t>Общий Оклад за 2025 г./мес</t>
  </si>
  <si>
    <t>Остаток на конец месяца</t>
  </si>
  <si>
    <t>Общая сумма на должность</t>
  </si>
  <si>
    <t>Общая сумма за год на должность</t>
  </si>
  <si>
    <t>Общая сумма расходов за год</t>
  </si>
  <si>
    <t>Сайт</t>
  </si>
  <si>
    <t>Вконтакте</t>
  </si>
  <si>
    <t>Instagram</t>
  </si>
  <si>
    <t>Билборды на перекрёстке Гагарина и Старцева</t>
  </si>
  <si>
    <t>Итого за год</t>
  </si>
  <si>
    <t>Итого за месяц</t>
  </si>
  <si>
    <t>Благотворительная раздача протезов</t>
  </si>
  <si>
    <t>Наименовение показателя</t>
  </si>
  <si>
    <t>Выручка</t>
  </si>
  <si>
    <t>Валовая прибыль</t>
  </si>
  <si>
    <t>Себестоимость продукции</t>
  </si>
  <si>
    <t>Комунальные платежи</t>
  </si>
  <si>
    <t>Расходы на оргтехнику и оборудование</t>
  </si>
  <si>
    <t>Расходы на ремонт протезов</t>
  </si>
  <si>
    <t>Вычет убытков за предыдущий год</t>
  </si>
  <si>
    <t>Расходы на рекламу</t>
  </si>
  <si>
    <t>Затраты за год</t>
  </si>
  <si>
    <t>Чистая прибыль</t>
  </si>
  <si>
    <t>Повседневные расходы</t>
  </si>
  <si>
    <t>Расходы на ремонт помещения</t>
  </si>
  <si>
    <t>Расходы на мебель</t>
  </si>
  <si>
    <t>Процент дивидендов инвестору по годам</t>
  </si>
  <si>
    <t>Сумма инвестиций</t>
  </si>
  <si>
    <t>Расходы на аренду</t>
  </si>
  <si>
    <t>Прибыль за вычетом дивидендов</t>
  </si>
  <si>
    <t>Остаток суммы инвестиций на конец года</t>
  </si>
  <si>
    <t>2026 г.</t>
  </si>
  <si>
    <t>Общий Оклад за 2026 г./мес</t>
  </si>
  <si>
    <t>Оклад/мес.</t>
  </si>
  <si>
    <t>НДФЛ</t>
  </si>
  <si>
    <t>МРОТ</t>
  </si>
  <si>
    <t>Отчисления в фонды по МРОТ</t>
  </si>
  <si>
    <t>Отчисления в форнды свыше МРОТ</t>
  </si>
  <si>
    <t>Сумма налогов в фонды</t>
  </si>
  <si>
    <t>Исполниельный директор</t>
  </si>
  <si>
    <t>Дивиденды к выплате</t>
  </si>
  <si>
    <t>Дивиденды начислены</t>
  </si>
  <si>
    <t>ФОТ</t>
  </si>
  <si>
    <t>ФОТ + взносы 30.7%</t>
  </si>
  <si>
    <t>ИТОГО</t>
  </si>
  <si>
    <t>Итого</t>
  </si>
  <si>
    <t>Рентабельность продаж, %</t>
  </si>
  <si>
    <t>Налог при УСН с объектом "Доходы минус расходы"</t>
  </si>
  <si>
    <t>Дивиденды к выплате с учётом инфляции</t>
  </si>
  <si>
    <t>Инфляция 7%</t>
  </si>
  <si>
    <t>IRR</t>
  </si>
  <si>
    <t>NPV</t>
  </si>
  <si>
    <t>DPB</t>
  </si>
  <si>
    <t>BEP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</si>
</sst>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₽&quot;"/>
    <numFmt numFmtId="165" formatCode="#,##0\ _₽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0" fillId="0" borderId="0" xfId="1" applyFon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workbookViewId="0">
      <selection activeCell="J24" sqref="J24"/>
    </sheetView>
  </sheetViews>
  <sheetFormatPr defaultRowHeight="15" x14ac:dyDescent="0.25"/>
  <cols>
    <col min="1" max="1" width="18" style="1" customWidth="1"/>
    <col min="2" max="2" width="15.28515625" style="1" customWidth="1"/>
    <col min="3" max="4" width="11.5703125" style="1" customWidth="1"/>
    <col min="5" max="5" width="11.7109375" style="1" customWidth="1"/>
    <col min="6" max="6" width="12.140625" style="1" customWidth="1"/>
    <col min="7" max="8" width="12" style="1" customWidth="1"/>
    <col min="9" max="9" width="16.42578125" style="1" customWidth="1"/>
    <col min="10" max="10" width="10.42578125" style="1" bestFit="1" customWidth="1"/>
    <col min="11" max="12" width="11.5703125" style="1" customWidth="1"/>
    <col min="13" max="15" width="11.42578125" style="1" bestFit="1" customWidth="1"/>
    <col min="16" max="16384" width="9.140625" style="1"/>
  </cols>
  <sheetData>
    <row r="1" spans="1:15" ht="30" x14ac:dyDescent="0.25">
      <c r="I1" s="17" t="s">
        <v>11</v>
      </c>
      <c r="J1" s="13">
        <f>SUM(J5,J7,J9)</f>
        <v>30</v>
      </c>
      <c r="K1" s="13">
        <f>SUM(K5,K7,K9)</f>
        <v>33</v>
      </c>
      <c r="L1" s="13">
        <f t="shared" ref="L1:O2" si="0">SUM(L5,L7,L9)</f>
        <v>38</v>
      </c>
      <c r="M1" s="13">
        <f t="shared" si="0"/>
        <v>53</v>
      </c>
      <c r="N1" s="13">
        <f t="shared" si="0"/>
        <v>67</v>
      </c>
      <c r="O1" s="14">
        <f t="shared" si="0"/>
        <v>86</v>
      </c>
    </row>
    <row r="2" spans="1:15" ht="30.75" customHeight="1" x14ac:dyDescent="0.25">
      <c r="I2" s="18" t="s">
        <v>12</v>
      </c>
      <c r="J2" s="15">
        <f>SUM(J6,J8)</f>
        <v>6640000</v>
      </c>
      <c r="K2" s="15">
        <f>SUM(K6+K10,K8)</f>
        <v>9960000</v>
      </c>
      <c r="L2" s="15">
        <f t="shared" si="0"/>
        <v>13020000</v>
      </c>
      <c r="M2" s="15">
        <f t="shared" si="0"/>
        <v>19270000</v>
      </c>
      <c r="N2" s="15">
        <f t="shared" si="0"/>
        <v>27270000</v>
      </c>
      <c r="O2" s="16">
        <f t="shared" si="0"/>
        <v>36720000</v>
      </c>
    </row>
    <row r="4" spans="1:15" x14ac:dyDescent="0.25"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59</v>
      </c>
      <c r="J4" s="20" t="s">
        <v>6</v>
      </c>
      <c r="K4" s="20" t="s">
        <v>7</v>
      </c>
      <c r="L4" s="20" t="s">
        <v>8</v>
      </c>
      <c r="M4" s="20" t="s">
        <v>9</v>
      </c>
      <c r="N4" s="20" t="s">
        <v>10</v>
      </c>
      <c r="O4" s="20" t="s">
        <v>59</v>
      </c>
    </row>
    <row r="5" spans="1:15" x14ac:dyDescent="0.25">
      <c r="A5" s="49" t="s">
        <v>0</v>
      </c>
      <c r="B5" s="55" t="s">
        <v>5</v>
      </c>
      <c r="C5" s="51">
        <v>130000</v>
      </c>
      <c r="D5" s="53">
        <v>140000</v>
      </c>
      <c r="E5" s="53">
        <v>140000</v>
      </c>
      <c r="F5" s="53">
        <v>150000</v>
      </c>
      <c r="G5" s="53">
        <v>150000</v>
      </c>
      <c r="H5" s="57">
        <v>160000</v>
      </c>
      <c r="I5" s="10" t="s">
        <v>3</v>
      </c>
      <c r="J5" s="10">
        <v>16</v>
      </c>
      <c r="K5" s="7">
        <v>18</v>
      </c>
      <c r="L5" s="7">
        <v>18</v>
      </c>
      <c r="M5" s="7">
        <v>25</v>
      </c>
      <c r="N5" s="7">
        <v>25</v>
      </c>
      <c r="O5" s="11">
        <v>30</v>
      </c>
    </row>
    <row r="6" spans="1:15" x14ac:dyDescent="0.25">
      <c r="A6" s="50"/>
      <c r="B6" s="56"/>
      <c r="C6" s="52"/>
      <c r="D6" s="54"/>
      <c r="E6" s="54"/>
      <c r="F6" s="54"/>
      <c r="G6" s="54"/>
      <c r="H6" s="58"/>
      <c r="I6" s="12" t="s">
        <v>4</v>
      </c>
      <c r="J6" s="23">
        <f t="shared" ref="J6:O6" si="1">SUM(J5*C5)</f>
        <v>2080000</v>
      </c>
      <c r="K6" s="8">
        <f t="shared" si="1"/>
        <v>2520000</v>
      </c>
      <c r="L6" s="8">
        <f t="shared" si="1"/>
        <v>2520000</v>
      </c>
      <c r="M6" s="8">
        <f t="shared" si="1"/>
        <v>3750000</v>
      </c>
      <c r="N6" s="8">
        <f t="shared" si="1"/>
        <v>3750000</v>
      </c>
      <c r="O6" s="9">
        <f t="shared" si="1"/>
        <v>4800000</v>
      </c>
    </row>
    <row r="7" spans="1:15" x14ac:dyDescent="0.25">
      <c r="A7" s="49" t="s">
        <v>1</v>
      </c>
      <c r="B7" s="55" t="s">
        <v>5</v>
      </c>
      <c r="C7" s="51">
        <v>380000</v>
      </c>
      <c r="D7" s="53">
        <v>390000</v>
      </c>
      <c r="E7" s="53">
        <v>390000</v>
      </c>
      <c r="F7" s="53">
        <v>400000</v>
      </c>
      <c r="G7" s="53">
        <v>400000</v>
      </c>
      <c r="H7" s="57">
        <v>410000</v>
      </c>
      <c r="I7" s="10" t="s">
        <v>3</v>
      </c>
      <c r="J7" s="10">
        <v>12</v>
      </c>
      <c r="K7" s="7">
        <v>12</v>
      </c>
      <c r="L7" s="7">
        <v>15</v>
      </c>
      <c r="M7" s="7">
        <v>20</v>
      </c>
      <c r="N7" s="7">
        <v>30</v>
      </c>
      <c r="O7" s="11">
        <v>40</v>
      </c>
    </row>
    <row r="8" spans="1:15" x14ac:dyDescent="0.25">
      <c r="A8" s="50"/>
      <c r="B8" s="56"/>
      <c r="C8" s="52"/>
      <c r="D8" s="54"/>
      <c r="E8" s="54"/>
      <c r="F8" s="54"/>
      <c r="G8" s="54"/>
      <c r="H8" s="58"/>
      <c r="I8" s="12" t="s">
        <v>4</v>
      </c>
      <c r="J8" s="23">
        <f t="shared" ref="J8:O8" si="2">SUM(J7*C7)</f>
        <v>4560000</v>
      </c>
      <c r="K8" s="8">
        <f t="shared" si="2"/>
        <v>4680000</v>
      </c>
      <c r="L8" s="8">
        <f t="shared" si="2"/>
        <v>5850000</v>
      </c>
      <c r="M8" s="8">
        <f t="shared" si="2"/>
        <v>8000000</v>
      </c>
      <c r="N8" s="8">
        <f t="shared" si="2"/>
        <v>12000000</v>
      </c>
      <c r="O8" s="9">
        <f t="shared" si="2"/>
        <v>16400000</v>
      </c>
    </row>
    <row r="9" spans="1:15" x14ac:dyDescent="0.25">
      <c r="A9" s="49" t="s">
        <v>2</v>
      </c>
      <c r="B9" s="55" t="s">
        <v>5</v>
      </c>
      <c r="C9" s="51">
        <v>920000</v>
      </c>
      <c r="D9" s="53">
        <v>920000</v>
      </c>
      <c r="E9" s="53">
        <v>930000</v>
      </c>
      <c r="F9" s="53">
        <v>940000</v>
      </c>
      <c r="G9" s="53">
        <v>960000</v>
      </c>
      <c r="H9" s="57">
        <v>970000</v>
      </c>
      <c r="I9" s="10" t="s">
        <v>3</v>
      </c>
      <c r="J9" s="10">
        <v>2</v>
      </c>
      <c r="K9" s="7">
        <v>3</v>
      </c>
      <c r="L9" s="7">
        <v>5</v>
      </c>
      <c r="M9" s="7">
        <v>8</v>
      </c>
      <c r="N9" s="7">
        <v>12</v>
      </c>
      <c r="O9" s="11">
        <v>16</v>
      </c>
    </row>
    <row r="10" spans="1:15" x14ac:dyDescent="0.25">
      <c r="A10" s="50"/>
      <c r="B10" s="56"/>
      <c r="C10" s="52"/>
      <c r="D10" s="54"/>
      <c r="E10" s="54"/>
      <c r="F10" s="54"/>
      <c r="G10" s="54"/>
      <c r="H10" s="58"/>
      <c r="I10" s="12" t="s">
        <v>4</v>
      </c>
      <c r="J10" s="43">
        <f t="shared" ref="J10:O10" si="3">SUM(J9*C9)</f>
        <v>1840000</v>
      </c>
      <c r="K10" s="8">
        <f t="shared" si="3"/>
        <v>2760000</v>
      </c>
      <c r="L10" s="8">
        <f t="shared" si="3"/>
        <v>4650000</v>
      </c>
      <c r="M10" s="8">
        <f t="shared" si="3"/>
        <v>7520000</v>
      </c>
      <c r="N10" s="8">
        <f t="shared" si="3"/>
        <v>11520000</v>
      </c>
      <c r="O10" s="9">
        <f t="shared" si="3"/>
        <v>15520000</v>
      </c>
    </row>
    <row r="18" spans="3:5" x14ac:dyDescent="0.25">
      <c r="C18" s="47"/>
      <c r="D18" s="47"/>
      <c r="E18" s="47"/>
    </row>
  </sheetData>
  <mergeCells count="24">
    <mergeCell ref="E9:E10"/>
    <mergeCell ref="F9:F10"/>
    <mergeCell ref="G9:G10"/>
    <mergeCell ref="H9:H10"/>
    <mergeCell ref="D9:D10"/>
    <mergeCell ref="E5:E6"/>
    <mergeCell ref="F5:F6"/>
    <mergeCell ref="G5:G6"/>
    <mergeCell ref="H5:H6"/>
    <mergeCell ref="H7:H8"/>
    <mergeCell ref="G7:G8"/>
    <mergeCell ref="F7:F8"/>
    <mergeCell ref="E7:E8"/>
    <mergeCell ref="A5:A6"/>
    <mergeCell ref="A7:A8"/>
    <mergeCell ref="A9:A10"/>
    <mergeCell ref="C5:C6"/>
    <mergeCell ref="D5:D6"/>
    <mergeCell ref="B5:B6"/>
    <mergeCell ref="B7:B8"/>
    <mergeCell ref="B9:B10"/>
    <mergeCell ref="D7:D8"/>
    <mergeCell ref="C7:C8"/>
    <mergeCell ref="C9:C10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"/>
  <sheetViews>
    <sheetView workbookViewId="0">
      <selection activeCell="C11" sqref="C11"/>
    </sheetView>
  </sheetViews>
  <sheetFormatPr defaultRowHeight="15" x14ac:dyDescent="0.25"/>
  <cols>
    <col min="1" max="1" width="30.85546875" customWidth="1"/>
    <col min="2" max="2" width="15.140625" customWidth="1"/>
    <col min="9" max="9" width="15.140625" customWidth="1"/>
    <col min="10" max="10" width="14.140625" customWidth="1"/>
    <col min="11" max="11" width="16.28515625" customWidth="1"/>
    <col min="12" max="12" width="14" customWidth="1"/>
    <col min="13" max="13" width="14.42578125" customWidth="1"/>
    <col min="14" max="14" width="14.5703125" customWidth="1"/>
    <col min="15" max="15" width="15.42578125" customWidth="1"/>
  </cols>
  <sheetData>
    <row r="1" spans="1:15" ht="33" customHeight="1" x14ac:dyDescent="0.25">
      <c r="A1" s="1"/>
      <c r="B1" s="1"/>
      <c r="C1" s="1"/>
      <c r="D1" s="1"/>
      <c r="E1" s="1"/>
      <c r="F1" s="1"/>
      <c r="G1" s="1"/>
      <c r="H1" s="1"/>
      <c r="I1" s="20" t="s">
        <v>11</v>
      </c>
      <c r="J1" s="21">
        <f>SUM(J5,J7,J9)</f>
        <v>30</v>
      </c>
      <c r="K1" s="21">
        <f>SUM(K5+K9,K7)</f>
        <v>33</v>
      </c>
      <c r="L1" s="21">
        <f t="shared" ref="L1:O2" si="0">SUM(L5,L7,L9)</f>
        <v>38</v>
      </c>
      <c r="M1" s="21">
        <f t="shared" si="0"/>
        <v>53</v>
      </c>
      <c r="N1" s="21">
        <f t="shared" si="0"/>
        <v>67</v>
      </c>
      <c r="O1" s="22">
        <f t="shared" si="0"/>
        <v>86</v>
      </c>
    </row>
    <row r="2" spans="1:15" x14ac:dyDescent="0.25">
      <c r="A2" s="1"/>
      <c r="B2" s="1"/>
      <c r="C2" s="1"/>
      <c r="D2" s="1"/>
      <c r="E2" s="1"/>
      <c r="F2" s="1"/>
      <c r="G2" s="1"/>
      <c r="H2" s="1"/>
      <c r="I2" s="18" t="s">
        <v>12</v>
      </c>
      <c r="J2" s="15">
        <f>SUM(J6,J8)</f>
        <v>1224000</v>
      </c>
      <c r="K2" s="15">
        <f>SUM(K6+K10,K8)</f>
        <v>1596000</v>
      </c>
      <c r="L2" s="15">
        <f t="shared" si="0"/>
        <v>2180000</v>
      </c>
      <c r="M2" s="15">
        <f t="shared" si="0"/>
        <v>3163000</v>
      </c>
      <c r="N2" s="15">
        <f t="shared" si="0"/>
        <v>4716000</v>
      </c>
      <c r="O2" s="16">
        <f t="shared" si="0"/>
        <v>6248000</v>
      </c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/>
      <c r="B4" s="1"/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59</v>
      </c>
      <c r="I4" s="1"/>
      <c r="J4" s="20" t="s">
        <v>6</v>
      </c>
      <c r="K4" s="20" t="s">
        <v>7</v>
      </c>
      <c r="L4" s="20" t="s">
        <v>8</v>
      </c>
      <c r="M4" s="20" t="s">
        <v>9</v>
      </c>
      <c r="N4" s="20" t="s">
        <v>10</v>
      </c>
      <c r="O4" s="20" t="s">
        <v>59</v>
      </c>
    </row>
    <row r="5" spans="1:15" x14ac:dyDescent="0.25">
      <c r="A5" s="49" t="s">
        <v>13</v>
      </c>
      <c r="B5" s="55" t="s">
        <v>5</v>
      </c>
      <c r="C5" s="53">
        <v>9000</v>
      </c>
      <c r="D5" s="53">
        <v>10000</v>
      </c>
      <c r="E5" s="53">
        <v>10000</v>
      </c>
      <c r="F5" s="53">
        <v>11000</v>
      </c>
      <c r="G5" s="53">
        <v>12000</v>
      </c>
      <c r="H5" s="57">
        <v>12000</v>
      </c>
      <c r="I5" s="10" t="s">
        <v>3</v>
      </c>
      <c r="J5" s="7">
        <f>'Прогноз продаж'!J5</f>
        <v>16</v>
      </c>
      <c r="K5" s="7">
        <f>'Прогноз продаж'!K5</f>
        <v>18</v>
      </c>
      <c r="L5" s="7">
        <f>'Прогноз продаж'!L5</f>
        <v>18</v>
      </c>
      <c r="M5" s="7">
        <f>'Прогноз продаж'!M5</f>
        <v>25</v>
      </c>
      <c r="N5" s="7">
        <f>'Прогноз продаж'!N5</f>
        <v>25</v>
      </c>
      <c r="O5" s="11">
        <f>'Прогноз продаж'!O5</f>
        <v>30</v>
      </c>
    </row>
    <row r="6" spans="1:15" x14ac:dyDescent="0.25">
      <c r="A6" s="50"/>
      <c r="B6" s="56"/>
      <c r="C6" s="54"/>
      <c r="D6" s="54"/>
      <c r="E6" s="54"/>
      <c r="F6" s="54"/>
      <c r="G6" s="54"/>
      <c r="H6" s="58"/>
      <c r="I6" s="12" t="s">
        <v>4</v>
      </c>
      <c r="J6" s="8">
        <f t="shared" ref="J6:O6" si="1">SUM(J5*C5)</f>
        <v>144000</v>
      </c>
      <c r="K6" s="8">
        <f t="shared" si="1"/>
        <v>180000</v>
      </c>
      <c r="L6" s="8">
        <f t="shared" si="1"/>
        <v>180000</v>
      </c>
      <c r="M6" s="8">
        <f t="shared" si="1"/>
        <v>275000</v>
      </c>
      <c r="N6" s="8">
        <f t="shared" si="1"/>
        <v>300000</v>
      </c>
      <c r="O6" s="9">
        <f t="shared" si="1"/>
        <v>360000</v>
      </c>
    </row>
    <row r="7" spans="1:15" x14ac:dyDescent="0.25">
      <c r="A7" s="49" t="s">
        <v>14</v>
      </c>
      <c r="B7" s="55" t="s">
        <v>5</v>
      </c>
      <c r="C7" s="53">
        <v>90000</v>
      </c>
      <c r="D7" s="53">
        <v>90000</v>
      </c>
      <c r="E7" s="53">
        <v>92000</v>
      </c>
      <c r="F7" s="53">
        <v>94000</v>
      </c>
      <c r="G7" s="53">
        <v>96000</v>
      </c>
      <c r="H7" s="57">
        <v>96000</v>
      </c>
      <c r="I7" s="10" t="s">
        <v>3</v>
      </c>
      <c r="J7" s="7">
        <f>'Прогноз продаж'!J7</f>
        <v>12</v>
      </c>
      <c r="K7" s="7">
        <f>'Прогноз продаж'!K7</f>
        <v>12</v>
      </c>
      <c r="L7" s="7">
        <f>'Прогноз продаж'!L7</f>
        <v>15</v>
      </c>
      <c r="M7" s="7">
        <f>'Прогноз продаж'!M7</f>
        <v>20</v>
      </c>
      <c r="N7" s="7">
        <f>'Прогноз продаж'!N7</f>
        <v>30</v>
      </c>
      <c r="O7" s="11">
        <f>'Прогноз продаж'!O7</f>
        <v>40</v>
      </c>
    </row>
    <row r="8" spans="1:15" x14ac:dyDescent="0.25">
      <c r="A8" s="50"/>
      <c r="B8" s="56"/>
      <c r="C8" s="54"/>
      <c r="D8" s="54"/>
      <c r="E8" s="54"/>
      <c r="F8" s="54"/>
      <c r="G8" s="54"/>
      <c r="H8" s="58"/>
      <c r="I8" s="12" t="s">
        <v>4</v>
      </c>
      <c r="J8" s="8">
        <f t="shared" ref="J8:O8" si="2">SUM(J7*C7)</f>
        <v>1080000</v>
      </c>
      <c r="K8" s="8">
        <f t="shared" si="2"/>
        <v>1080000</v>
      </c>
      <c r="L8" s="8">
        <f t="shared" si="2"/>
        <v>1380000</v>
      </c>
      <c r="M8" s="8">
        <f t="shared" si="2"/>
        <v>1880000</v>
      </c>
      <c r="N8" s="8">
        <f t="shared" si="2"/>
        <v>2880000</v>
      </c>
      <c r="O8" s="9">
        <f t="shared" si="2"/>
        <v>3840000</v>
      </c>
    </row>
    <row r="9" spans="1:15" x14ac:dyDescent="0.25">
      <c r="A9" s="49" t="s">
        <v>15</v>
      </c>
      <c r="B9" s="55" t="s">
        <v>5</v>
      </c>
      <c r="C9" s="53">
        <v>110000</v>
      </c>
      <c r="D9" s="53">
        <v>112000</v>
      </c>
      <c r="E9" s="53">
        <v>124000</v>
      </c>
      <c r="F9" s="53">
        <v>126000</v>
      </c>
      <c r="G9" s="53">
        <v>128000</v>
      </c>
      <c r="H9" s="57">
        <v>128000</v>
      </c>
      <c r="I9" s="10" t="s">
        <v>3</v>
      </c>
      <c r="J9" s="7">
        <v>2</v>
      </c>
      <c r="K9" s="7">
        <f>'Прогноз продаж'!K9</f>
        <v>3</v>
      </c>
      <c r="L9" s="7">
        <f>'Прогноз продаж'!L9</f>
        <v>5</v>
      </c>
      <c r="M9" s="7">
        <f>'Прогноз продаж'!M9</f>
        <v>8</v>
      </c>
      <c r="N9" s="7">
        <f>'Прогноз продаж'!N9</f>
        <v>12</v>
      </c>
      <c r="O9" s="11">
        <f>'Прогноз продаж'!O9</f>
        <v>16</v>
      </c>
    </row>
    <row r="10" spans="1:15" x14ac:dyDescent="0.25">
      <c r="A10" s="50"/>
      <c r="B10" s="56"/>
      <c r="C10" s="54"/>
      <c r="D10" s="54"/>
      <c r="E10" s="54"/>
      <c r="F10" s="54"/>
      <c r="G10" s="54"/>
      <c r="H10" s="58"/>
      <c r="I10" s="12" t="s">
        <v>4</v>
      </c>
      <c r="J10" s="43">
        <f t="shared" ref="J10:O10" si="3">SUM(J9*C9)</f>
        <v>220000</v>
      </c>
      <c r="K10" s="8">
        <f t="shared" si="3"/>
        <v>336000</v>
      </c>
      <c r="L10" s="8">
        <f t="shared" si="3"/>
        <v>620000</v>
      </c>
      <c r="M10" s="8">
        <f t="shared" si="3"/>
        <v>1008000</v>
      </c>
      <c r="N10" s="8">
        <f t="shared" si="3"/>
        <v>1536000</v>
      </c>
      <c r="O10" s="9">
        <f t="shared" si="3"/>
        <v>2048000</v>
      </c>
    </row>
  </sheetData>
  <mergeCells count="24">
    <mergeCell ref="A5:A6"/>
    <mergeCell ref="B5:B6"/>
    <mergeCell ref="C5:C6"/>
    <mergeCell ref="D5:D6"/>
    <mergeCell ref="A9:A10"/>
    <mergeCell ref="B9:B10"/>
    <mergeCell ref="A7:A8"/>
    <mergeCell ref="B7:B8"/>
    <mergeCell ref="C7:C8"/>
    <mergeCell ref="D7:D8"/>
    <mergeCell ref="C9:C10"/>
    <mergeCell ref="E7:E8"/>
    <mergeCell ref="E5:E6"/>
    <mergeCell ref="F5:F6"/>
    <mergeCell ref="H9:H10"/>
    <mergeCell ref="D9:D10"/>
    <mergeCell ref="G5:G6"/>
    <mergeCell ref="H5:H6"/>
    <mergeCell ref="F7:F8"/>
    <mergeCell ref="G7:G8"/>
    <mergeCell ref="H7:H8"/>
    <mergeCell ref="E9:E10"/>
    <mergeCell ref="F9:F10"/>
    <mergeCell ref="G9:G10"/>
  </mergeCells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11"/>
  <sheetViews>
    <sheetView workbookViewId="0">
      <selection activeCell="A8" sqref="A8:XFD8"/>
    </sheetView>
  </sheetViews>
  <sheetFormatPr defaultRowHeight="15" x14ac:dyDescent="0.25"/>
  <cols>
    <col min="1" max="1" width="27.85546875" style="1" customWidth="1"/>
    <col min="2" max="2" width="35.42578125" style="1" customWidth="1"/>
    <col min="3" max="3" width="18.42578125" style="1" customWidth="1"/>
    <col min="4" max="4" width="19.140625" style="1" customWidth="1"/>
    <col min="5" max="5" width="18.140625" style="1" customWidth="1"/>
    <col min="6" max="6" width="18.85546875" style="1" customWidth="1"/>
    <col min="7" max="7" width="17.85546875" style="1" customWidth="1"/>
    <col min="8" max="8" width="17.42578125" style="1" customWidth="1"/>
    <col min="9" max="9" width="22.28515625" style="1" customWidth="1"/>
    <col min="10" max="16384" width="9.140625" style="1"/>
  </cols>
  <sheetData>
    <row r="1" spans="1:8" ht="30" x14ac:dyDescent="0.25">
      <c r="A1" s="32" t="s">
        <v>16</v>
      </c>
      <c r="B1" s="13"/>
      <c r="C1" s="32" t="s">
        <v>24</v>
      </c>
      <c r="D1" s="32" t="s">
        <v>25</v>
      </c>
      <c r="E1" s="32" t="s">
        <v>26</v>
      </c>
      <c r="F1" s="32" t="s">
        <v>27</v>
      </c>
      <c r="G1" s="32" t="s">
        <v>28</v>
      </c>
      <c r="H1" s="32" t="s">
        <v>60</v>
      </c>
    </row>
    <row r="2" spans="1:8" x14ac:dyDescent="0.25">
      <c r="A2" s="5" t="s">
        <v>17</v>
      </c>
      <c r="B2" s="31"/>
      <c r="C2" s="6">
        <v>35000</v>
      </c>
      <c r="D2" s="6">
        <v>40000</v>
      </c>
      <c r="E2" s="6">
        <v>60000</v>
      </c>
      <c r="F2" s="6">
        <v>80000</v>
      </c>
      <c r="G2" s="6">
        <v>100000</v>
      </c>
      <c r="H2" s="6">
        <v>120000</v>
      </c>
    </row>
    <row r="3" spans="1:8" x14ac:dyDescent="0.25">
      <c r="A3" s="5" t="s">
        <v>18</v>
      </c>
      <c r="B3" s="31"/>
      <c r="C3" s="6">
        <v>30000</v>
      </c>
      <c r="D3" s="6">
        <v>35000</v>
      </c>
      <c r="E3" s="6">
        <v>50000</v>
      </c>
      <c r="F3" s="6">
        <v>70000</v>
      </c>
      <c r="G3" s="6">
        <v>90000</v>
      </c>
      <c r="H3" s="6">
        <v>100000</v>
      </c>
    </row>
    <row r="4" spans="1:8" x14ac:dyDescent="0.25">
      <c r="A4" s="5" t="s">
        <v>19</v>
      </c>
      <c r="B4" s="31"/>
      <c r="C4" s="6">
        <v>35000</v>
      </c>
      <c r="D4" s="6">
        <v>40000</v>
      </c>
      <c r="E4" s="6">
        <v>50000</v>
      </c>
      <c r="F4" s="6">
        <v>70000</v>
      </c>
      <c r="G4" s="6">
        <v>80000</v>
      </c>
      <c r="H4" s="6">
        <v>100000</v>
      </c>
    </row>
    <row r="5" spans="1:8" x14ac:dyDescent="0.25">
      <c r="A5" s="5" t="s">
        <v>20</v>
      </c>
      <c r="B5" s="31"/>
      <c r="C5" s="6">
        <v>40000</v>
      </c>
      <c r="D5" s="6">
        <v>50000</v>
      </c>
      <c r="E5" s="6">
        <v>60000</v>
      </c>
      <c r="F5" s="6">
        <v>70000</v>
      </c>
      <c r="G5" s="6">
        <v>80000</v>
      </c>
      <c r="H5" s="6">
        <v>90000</v>
      </c>
    </row>
    <row r="6" spans="1:8" x14ac:dyDescent="0.25">
      <c r="A6" s="5" t="s">
        <v>21</v>
      </c>
      <c r="B6" s="31"/>
      <c r="C6" s="6">
        <v>30000</v>
      </c>
      <c r="D6" s="6">
        <v>35000</v>
      </c>
      <c r="E6" s="6">
        <v>40000</v>
      </c>
      <c r="F6" s="6">
        <v>50000</v>
      </c>
      <c r="G6" s="6">
        <v>60000</v>
      </c>
      <c r="H6" s="6">
        <v>80000</v>
      </c>
    </row>
    <row r="7" spans="1:8" x14ac:dyDescent="0.25">
      <c r="A7" s="5" t="s">
        <v>22</v>
      </c>
      <c r="B7" s="31"/>
      <c r="C7" s="6">
        <v>0</v>
      </c>
      <c r="D7" s="6">
        <v>0</v>
      </c>
      <c r="E7" s="6">
        <v>35000</v>
      </c>
      <c r="F7" s="6">
        <v>40000</v>
      </c>
      <c r="G7" s="6">
        <v>45000</v>
      </c>
      <c r="H7" s="6">
        <v>50000</v>
      </c>
    </row>
    <row r="8" spans="1:8" x14ac:dyDescent="0.25">
      <c r="A8" s="5" t="s">
        <v>23</v>
      </c>
      <c r="B8" s="35"/>
      <c r="C8" s="6"/>
      <c r="D8" s="6">
        <v>30000</v>
      </c>
      <c r="E8" s="6">
        <v>30000</v>
      </c>
      <c r="F8" s="6">
        <v>30000</v>
      </c>
      <c r="G8" s="6">
        <v>40000</v>
      </c>
      <c r="H8" s="6">
        <v>40000</v>
      </c>
    </row>
    <row r="9" spans="1:8" x14ac:dyDescent="0.25">
      <c r="A9" s="5" t="s">
        <v>23</v>
      </c>
      <c r="B9" s="31"/>
      <c r="C9" s="6"/>
      <c r="D9" s="6"/>
      <c r="E9" s="6">
        <v>30000</v>
      </c>
      <c r="F9" s="6">
        <v>30000</v>
      </c>
      <c r="G9" s="6">
        <v>40000</v>
      </c>
      <c r="H9" s="6">
        <v>40000</v>
      </c>
    </row>
    <row r="10" spans="1:8" x14ac:dyDescent="0.25">
      <c r="A10" s="26"/>
      <c r="B10" s="26"/>
      <c r="C10" s="27"/>
      <c r="D10" s="27"/>
      <c r="E10" s="27"/>
      <c r="F10" s="27"/>
      <c r="G10" s="27"/>
      <c r="H10" s="27"/>
    </row>
    <row r="11" spans="1:8" x14ac:dyDescent="0.25">
      <c r="A11" s="5" t="s">
        <v>17</v>
      </c>
      <c r="B11" s="26"/>
      <c r="C11" s="27">
        <f t="shared" ref="C11:C18" si="0">SUM(C2*12)</f>
        <v>420000</v>
      </c>
      <c r="D11" s="27">
        <f t="shared" ref="D11:H11" si="1">SUM(D2*12)</f>
        <v>480000</v>
      </c>
      <c r="E11" s="27">
        <f t="shared" si="1"/>
        <v>720000</v>
      </c>
      <c r="F11" s="27">
        <f t="shared" si="1"/>
        <v>960000</v>
      </c>
      <c r="G11" s="27">
        <f t="shared" si="1"/>
        <v>1200000</v>
      </c>
      <c r="H11" s="27">
        <f t="shared" si="1"/>
        <v>1440000</v>
      </c>
    </row>
    <row r="12" spans="1:8" x14ac:dyDescent="0.25">
      <c r="A12" s="5" t="s">
        <v>18</v>
      </c>
      <c r="B12" s="26"/>
      <c r="C12" s="27">
        <f t="shared" si="0"/>
        <v>360000</v>
      </c>
      <c r="D12" s="27">
        <f t="shared" ref="D12:H12" si="2">SUM(D3*12)</f>
        <v>420000</v>
      </c>
      <c r="E12" s="27">
        <f t="shared" si="2"/>
        <v>600000</v>
      </c>
      <c r="F12" s="27">
        <f t="shared" si="2"/>
        <v>840000</v>
      </c>
      <c r="G12" s="27">
        <f t="shared" si="2"/>
        <v>1080000</v>
      </c>
      <c r="H12" s="27">
        <f t="shared" si="2"/>
        <v>1200000</v>
      </c>
    </row>
    <row r="13" spans="1:8" x14ac:dyDescent="0.25">
      <c r="A13" s="5" t="s">
        <v>19</v>
      </c>
      <c r="B13" s="26"/>
      <c r="C13" s="27">
        <f t="shared" si="0"/>
        <v>420000</v>
      </c>
      <c r="D13" s="27">
        <f t="shared" ref="D13:H13" si="3">SUM(D4*12)</f>
        <v>480000</v>
      </c>
      <c r="E13" s="27">
        <f t="shared" si="3"/>
        <v>600000</v>
      </c>
      <c r="F13" s="27">
        <f t="shared" si="3"/>
        <v>840000</v>
      </c>
      <c r="G13" s="27">
        <f t="shared" si="3"/>
        <v>960000</v>
      </c>
      <c r="H13" s="27">
        <f t="shared" si="3"/>
        <v>1200000</v>
      </c>
    </row>
    <row r="14" spans="1:8" x14ac:dyDescent="0.25">
      <c r="A14" s="5" t="s">
        <v>20</v>
      </c>
      <c r="B14" s="26"/>
      <c r="C14" s="27">
        <f t="shared" si="0"/>
        <v>480000</v>
      </c>
      <c r="D14" s="27">
        <f t="shared" ref="D14:H14" si="4">SUM(D5*12)</f>
        <v>600000</v>
      </c>
      <c r="E14" s="27">
        <f t="shared" si="4"/>
        <v>720000</v>
      </c>
      <c r="F14" s="27">
        <f t="shared" si="4"/>
        <v>840000</v>
      </c>
      <c r="G14" s="27">
        <f t="shared" si="4"/>
        <v>960000</v>
      </c>
      <c r="H14" s="27">
        <f t="shared" si="4"/>
        <v>1080000</v>
      </c>
    </row>
    <row r="15" spans="1:8" x14ac:dyDescent="0.25">
      <c r="A15" s="5" t="s">
        <v>21</v>
      </c>
      <c r="B15" s="26"/>
      <c r="C15" s="27">
        <f t="shared" si="0"/>
        <v>360000</v>
      </c>
      <c r="D15" s="27">
        <f t="shared" ref="D15:H15" si="5">SUM(D6*12)</f>
        <v>420000</v>
      </c>
      <c r="E15" s="27">
        <f t="shared" si="5"/>
        <v>480000</v>
      </c>
      <c r="F15" s="27">
        <f t="shared" si="5"/>
        <v>600000</v>
      </c>
      <c r="G15" s="27">
        <f t="shared" si="5"/>
        <v>720000</v>
      </c>
      <c r="H15" s="27">
        <f t="shared" si="5"/>
        <v>960000</v>
      </c>
    </row>
    <row r="16" spans="1:8" x14ac:dyDescent="0.25">
      <c r="A16" s="5" t="s">
        <v>22</v>
      </c>
      <c r="B16" s="26"/>
      <c r="C16" s="27">
        <f t="shared" si="0"/>
        <v>0</v>
      </c>
      <c r="D16" s="27">
        <f t="shared" ref="D16:H16" si="6">SUM(D7*12)</f>
        <v>0</v>
      </c>
      <c r="E16" s="27">
        <f t="shared" si="6"/>
        <v>420000</v>
      </c>
      <c r="F16" s="27">
        <f t="shared" si="6"/>
        <v>480000</v>
      </c>
      <c r="G16" s="27">
        <f t="shared" si="6"/>
        <v>540000</v>
      </c>
      <c r="H16" s="27">
        <f t="shared" si="6"/>
        <v>600000</v>
      </c>
    </row>
    <row r="17" spans="1:8" x14ac:dyDescent="0.25">
      <c r="A17" s="5" t="s">
        <v>23</v>
      </c>
      <c r="B17" s="26"/>
      <c r="C17" s="27">
        <f t="shared" si="0"/>
        <v>0</v>
      </c>
      <c r="D17" s="27">
        <f t="shared" ref="D17:H17" si="7">SUM(D8*12)</f>
        <v>360000</v>
      </c>
      <c r="E17" s="27">
        <f t="shared" si="7"/>
        <v>360000</v>
      </c>
      <c r="F17" s="27">
        <f t="shared" si="7"/>
        <v>360000</v>
      </c>
      <c r="G17" s="27">
        <f t="shared" si="7"/>
        <v>480000</v>
      </c>
      <c r="H17" s="27">
        <f t="shared" si="7"/>
        <v>480000</v>
      </c>
    </row>
    <row r="18" spans="1:8" s="26" customFormat="1" x14ac:dyDescent="0.25">
      <c r="A18" s="5" t="s">
        <v>23</v>
      </c>
      <c r="C18" s="27">
        <f t="shared" si="0"/>
        <v>0</v>
      </c>
      <c r="D18" s="27">
        <f t="shared" ref="D18:H18" si="8">SUM(D9*12)</f>
        <v>0</v>
      </c>
      <c r="E18" s="27">
        <f t="shared" si="8"/>
        <v>360000</v>
      </c>
      <c r="F18" s="27">
        <f t="shared" si="8"/>
        <v>360000</v>
      </c>
      <c r="G18" s="27">
        <f t="shared" si="8"/>
        <v>480000</v>
      </c>
      <c r="H18" s="27">
        <f t="shared" si="8"/>
        <v>480000</v>
      </c>
    </row>
    <row r="19" spans="1:8" s="26" customFormat="1" x14ac:dyDescent="0.25">
      <c r="A19" s="26" t="s">
        <v>72</v>
      </c>
      <c r="C19" s="27">
        <f>SUM(C11:C18)</f>
        <v>2040000</v>
      </c>
      <c r="D19" s="27">
        <f t="shared" ref="D19:H19" si="9">SUM(D11:D18)</f>
        <v>2760000</v>
      </c>
      <c r="E19" s="27">
        <f t="shared" si="9"/>
        <v>4260000</v>
      </c>
      <c r="F19" s="27">
        <f t="shared" si="9"/>
        <v>5280000</v>
      </c>
      <c r="G19" s="27">
        <f t="shared" si="9"/>
        <v>6420000</v>
      </c>
      <c r="H19" s="27">
        <f t="shared" si="9"/>
        <v>7440000</v>
      </c>
    </row>
    <row r="20" spans="1:8" s="26" customFormat="1" x14ac:dyDescent="0.25">
      <c r="A20" s="24"/>
      <c r="B20" s="24"/>
      <c r="C20" s="27"/>
      <c r="D20" s="27"/>
      <c r="E20" s="27"/>
      <c r="F20" s="27"/>
      <c r="G20" s="27"/>
      <c r="H20" s="27"/>
    </row>
    <row r="21" spans="1:8" x14ac:dyDescent="0.25">
      <c r="A21" s="19" t="s">
        <v>16</v>
      </c>
      <c r="B21" s="21"/>
      <c r="C21" s="19" t="s">
        <v>6</v>
      </c>
      <c r="D21" s="19" t="s">
        <v>7</v>
      </c>
      <c r="E21" s="19" t="s">
        <v>8</v>
      </c>
      <c r="F21" s="19" t="s">
        <v>9</v>
      </c>
      <c r="G21" s="19" t="s">
        <v>10</v>
      </c>
      <c r="H21" s="19" t="s">
        <v>59</v>
      </c>
    </row>
    <row r="22" spans="1:8" ht="15" customHeight="1" x14ac:dyDescent="0.25">
      <c r="A22" s="59" t="s">
        <v>17</v>
      </c>
      <c r="B22" s="38" t="s">
        <v>61</v>
      </c>
      <c r="C22" s="34">
        <f t="shared" ref="C22:H22" si="10">SUM(C2-C23)</f>
        <v>30450</v>
      </c>
      <c r="D22" s="34">
        <f t="shared" si="10"/>
        <v>34800</v>
      </c>
      <c r="E22" s="34">
        <f t="shared" si="10"/>
        <v>52200</v>
      </c>
      <c r="F22" s="34">
        <f t="shared" si="10"/>
        <v>69600</v>
      </c>
      <c r="G22" s="34">
        <f t="shared" si="10"/>
        <v>87000</v>
      </c>
      <c r="H22" s="34">
        <f t="shared" si="10"/>
        <v>104400</v>
      </c>
    </row>
    <row r="23" spans="1:8" x14ac:dyDescent="0.25">
      <c r="A23" s="60"/>
      <c r="B23" s="1" t="s">
        <v>62</v>
      </c>
      <c r="C23" s="33">
        <f t="shared" ref="C23:H23" si="11">SUM(C2*13%)</f>
        <v>4550</v>
      </c>
      <c r="D23" s="33">
        <f t="shared" si="11"/>
        <v>5200</v>
      </c>
      <c r="E23" s="33">
        <f t="shared" si="11"/>
        <v>7800</v>
      </c>
      <c r="F23" s="33">
        <f t="shared" si="11"/>
        <v>10400</v>
      </c>
      <c r="G23" s="33">
        <f t="shared" si="11"/>
        <v>13000</v>
      </c>
      <c r="H23" s="33">
        <f t="shared" si="11"/>
        <v>15600</v>
      </c>
    </row>
    <row r="24" spans="1:8" ht="16.5" customHeight="1" x14ac:dyDescent="0.25">
      <c r="A24" s="60"/>
      <c r="B24" s="1" t="s">
        <v>63</v>
      </c>
      <c r="C24" s="33">
        <v>12130</v>
      </c>
      <c r="D24" s="33">
        <v>12131</v>
      </c>
      <c r="E24" s="33">
        <v>12132</v>
      </c>
      <c r="F24" s="33">
        <v>12133</v>
      </c>
      <c r="G24" s="33">
        <v>12134</v>
      </c>
      <c r="H24" s="33">
        <v>12135</v>
      </c>
    </row>
    <row r="25" spans="1:8" ht="16.5" customHeight="1" x14ac:dyDescent="0.25">
      <c r="A25" s="60"/>
      <c r="B25" s="1" t="s">
        <v>29</v>
      </c>
      <c r="C25" s="33">
        <f>SUM(C22-C24)</f>
        <v>18320</v>
      </c>
      <c r="D25" s="33">
        <f t="shared" ref="D25:H25" si="12">SUM(D22-D24)</f>
        <v>22669</v>
      </c>
      <c r="E25" s="33">
        <f t="shared" si="12"/>
        <v>40068</v>
      </c>
      <c r="F25" s="33">
        <f t="shared" si="12"/>
        <v>57467</v>
      </c>
      <c r="G25" s="33">
        <f t="shared" si="12"/>
        <v>74866</v>
      </c>
      <c r="H25" s="33">
        <f t="shared" si="12"/>
        <v>92265</v>
      </c>
    </row>
    <row r="26" spans="1:8" s="3" customFormat="1" ht="16.5" customHeight="1" x14ac:dyDescent="0.25">
      <c r="A26" s="60"/>
      <c r="B26" s="1" t="s">
        <v>64</v>
      </c>
      <c r="C26" s="33">
        <f>SUM(C24*30.2%)</f>
        <v>3663.2599999999998</v>
      </c>
      <c r="D26" s="33">
        <f t="shared" ref="D26:H26" si="13">SUM(D24*30.2%)</f>
        <v>3663.5619999999999</v>
      </c>
      <c r="E26" s="33">
        <f t="shared" si="13"/>
        <v>3663.864</v>
      </c>
      <c r="F26" s="33">
        <f t="shared" si="13"/>
        <v>3664.1659999999997</v>
      </c>
      <c r="G26" s="33">
        <f t="shared" si="13"/>
        <v>3664.4679999999998</v>
      </c>
      <c r="H26" s="33">
        <f t="shared" si="13"/>
        <v>3664.77</v>
      </c>
    </row>
    <row r="27" spans="1:8" s="3" customFormat="1" ht="32.25" customHeight="1" x14ac:dyDescent="0.25">
      <c r="A27" s="60"/>
      <c r="B27" s="1" t="s">
        <v>65</v>
      </c>
      <c r="C27" s="33">
        <f>SUM(C25*15.2%)</f>
        <v>2784.64</v>
      </c>
      <c r="D27" s="33">
        <f t="shared" ref="D27:H27" si="14">SUM(D25*15.2%)</f>
        <v>3445.6880000000001</v>
      </c>
      <c r="E27" s="33">
        <f t="shared" si="14"/>
        <v>6090.3360000000002</v>
      </c>
      <c r="F27" s="33">
        <f t="shared" si="14"/>
        <v>8734.9840000000004</v>
      </c>
      <c r="G27" s="33">
        <f t="shared" si="14"/>
        <v>11379.632</v>
      </c>
      <c r="H27" s="33">
        <f t="shared" si="14"/>
        <v>14024.279999999999</v>
      </c>
    </row>
    <row r="28" spans="1:8" x14ac:dyDescent="0.25">
      <c r="A28" s="60"/>
      <c r="B28" s="1" t="s">
        <v>66</v>
      </c>
      <c r="C28" s="33">
        <f>SUM(C26:C27)</f>
        <v>6447.9</v>
      </c>
      <c r="D28" s="33">
        <f t="shared" ref="D28:H28" si="15">SUM(D26:D27)</f>
        <v>7109.25</v>
      </c>
      <c r="E28" s="33">
        <f t="shared" si="15"/>
        <v>9754.2000000000007</v>
      </c>
      <c r="F28" s="33">
        <f t="shared" si="15"/>
        <v>12399.15</v>
      </c>
      <c r="G28" s="33">
        <f t="shared" si="15"/>
        <v>15044.099999999999</v>
      </c>
      <c r="H28" s="33">
        <f t="shared" si="15"/>
        <v>17689.05</v>
      </c>
    </row>
    <row r="29" spans="1:8" x14ac:dyDescent="0.25">
      <c r="A29" s="60"/>
      <c r="B29" s="41" t="s">
        <v>30</v>
      </c>
      <c r="C29" s="30">
        <f>SUM(C22,C28)</f>
        <v>36897.9</v>
      </c>
      <c r="D29" s="30">
        <f t="shared" ref="D29:H29" si="16">SUM(D22,D28)</f>
        <v>41909.25</v>
      </c>
      <c r="E29" s="30">
        <f t="shared" si="16"/>
        <v>61954.2</v>
      </c>
      <c r="F29" s="30">
        <f t="shared" si="16"/>
        <v>81999.149999999994</v>
      </c>
      <c r="G29" s="30">
        <f t="shared" si="16"/>
        <v>102044.1</v>
      </c>
      <c r="H29" s="30">
        <f t="shared" si="16"/>
        <v>122089.05</v>
      </c>
    </row>
    <row r="30" spans="1:8" x14ac:dyDescent="0.25">
      <c r="A30" s="61"/>
      <c r="B30" s="21" t="s">
        <v>31</v>
      </c>
      <c r="C30" s="30">
        <f>SUM(C29*12)</f>
        <v>442774.80000000005</v>
      </c>
      <c r="D30" s="30">
        <f t="shared" ref="D30:H30" si="17">SUM(D29*12)</f>
        <v>502911</v>
      </c>
      <c r="E30" s="30">
        <f t="shared" si="17"/>
        <v>743450.39999999991</v>
      </c>
      <c r="F30" s="30">
        <f t="shared" si="17"/>
        <v>983989.79999999993</v>
      </c>
      <c r="G30" s="30">
        <f t="shared" si="17"/>
        <v>1224529.2000000002</v>
      </c>
      <c r="H30" s="30">
        <f t="shared" si="17"/>
        <v>1465068.6</v>
      </c>
    </row>
    <row r="31" spans="1:8" x14ac:dyDescent="0.25">
      <c r="A31" s="59" t="s">
        <v>67</v>
      </c>
      <c r="B31" s="38" t="s">
        <v>61</v>
      </c>
      <c r="C31" s="34">
        <f t="shared" ref="C31:H31" si="18">SUM(C3-C32)</f>
        <v>26100</v>
      </c>
      <c r="D31" s="34">
        <f t="shared" si="18"/>
        <v>30450</v>
      </c>
      <c r="E31" s="34">
        <f t="shared" si="18"/>
        <v>43500</v>
      </c>
      <c r="F31" s="34">
        <f t="shared" si="18"/>
        <v>60900</v>
      </c>
      <c r="G31" s="34">
        <f t="shared" si="18"/>
        <v>78300</v>
      </c>
      <c r="H31" s="34">
        <f t="shared" si="18"/>
        <v>87000</v>
      </c>
    </row>
    <row r="32" spans="1:8" x14ac:dyDescent="0.25">
      <c r="A32" s="60"/>
      <c r="B32" s="1" t="s">
        <v>62</v>
      </c>
      <c r="C32" s="33">
        <f t="shared" ref="C32:H32" si="19">SUM(C3*13%)</f>
        <v>3900</v>
      </c>
      <c r="D32" s="33">
        <f t="shared" si="19"/>
        <v>4550</v>
      </c>
      <c r="E32" s="33">
        <f t="shared" si="19"/>
        <v>6500</v>
      </c>
      <c r="F32" s="33">
        <f t="shared" si="19"/>
        <v>9100</v>
      </c>
      <c r="G32" s="33">
        <f t="shared" si="19"/>
        <v>11700</v>
      </c>
      <c r="H32" s="33">
        <f t="shared" si="19"/>
        <v>13000</v>
      </c>
    </row>
    <row r="33" spans="1:8" ht="31.5" customHeight="1" x14ac:dyDescent="0.25">
      <c r="A33" s="60"/>
      <c r="B33" s="1" t="s">
        <v>63</v>
      </c>
      <c r="C33" s="33">
        <v>12130</v>
      </c>
      <c r="D33" s="33">
        <v>12131</v>
      </c>
      <c r="E33" s="33">
        <v>12132</v>
      </c>
      <c r="F33" s="33">
        <v>12133</v>
      </c>
      <c r="G33" s="33">
        <v>12134</v>
      </c>
      <c r="H33" s="33">
        <v>12135</v>
      </c>
    </row>
    <row r="34" spans="1:8" x14ac:dyDescent="0.25">
      <c r="A34" s="60"/>
      <c r="B34" s="1" t="s">
        <v>29</v>
      </c>
      <c r="C34" s="33">
        <f>SUM(C31-C33)</f>
        <v>13970</v>
      </c>
      <c r="D34" s="33">
        <f t="shared" ref="D34:H34" si="20">SUM(D31-D33)</f>
        <v>18319</v>
      </c>
      <c r="E34" s="33">
        <f t="shared" si="20"/>
        <v>31368</v>
      </c>
      <c r="F34" s="33">
        <f t="shared" si="20"/>
        <v>48767</v>
      </c>
      <c r="G34" s="33">
        <f t="shared" si="20"/>
        <v>66166</v>
      </c>
      <c r="H34" s="33">
        <f t="shared" si="20"/>
        <v>74865</v>
      </c>
    </row>
    <row r="35" spans="1:8" x14ac:dyDescent="0.25">
      <c r="A35" s="60"/>
      <c r="B35" s="1" t="s">
        <v>64</v>
      </c>
      <c r="C35" s="33">
        <f>SUM(C33*30.2%)</f>
        <v>3663.2599999999998</v>
      </c>
      <c r="D35" s="33">
        <f t="shared" ref="D35:H35" si="21">SUM(D33*30.2%)</f>
        <v>3663.5619999999999</v>
      </c>
      <c r="E35" s="33">
        <f t="shared" si="21"/>
        <v>3663.864</v>
      </c>
      <c r="F35" s="33">
        <f t="shared" si="21"/>
        <v>3664.1659999999997</v>
      </c>
      <c r="G35" s="33">
        <f t="shared" si="21"/>
        <v>3664.4679999999998</v>
      </c>
      <c r="H35" s="33">
        <f t="shared" si="21"/>
        <v>3664.77</v>
      </c>
    </row>
    <row r="36" spans="1:8" x14ac:dyDescent="0.25">
      <c r="A36" s="60"/>
      <c r="B36" s="1" t="s">
        <v>65</v>
      </c>
      <c r="C36" s="33">
        <f>SUM(C34*15.2%)</f>
        <v>2123.44</v>
      </c>
      <c r="D36" s="33">
        <f t="shared" ref="D36:H36" si="22">SUM(D34*15.2%)</f>
        <v>2784.4879999999998</v>
      </c>
      <c r="E36" s="33">
        <f t="shared" si="22"/>
        <v>4767.9359999999997</v>
      </c>
      <c r="F36" s="33">
        <f t="shared" si="22"/>
        <v>7412.5839999999998</v>
      </c>
      <c r="G36" s="33">
        <f t="shared" si="22"/>
        <v>10057.232</v>
      </c>
      <c r="H36" s="33">
        <f t="shared" si="22"/>
        <v>11379.48</v>
      </c>
    </row>
    <row r="37" spans="1:8" x14ac:dyDescent="0.25">
      <c r="A37" s="60"/>
      <c r="B37" s="1" t="s">
        <v>66</v>
      </c>
      <c r="C37" s="33">
        <f>SUM(C35:C36)</f>
        <v>5786.7</v>
      </c>
      <c r="D37" s="33">
        <f t="shared" ref="D37:H37" si="23">SUM(D35:D36)</f>
        <v>6448.0499999999993</v>
      </c>
      <c r="E37" s="33">
        <f t="shared" si="23"/>
        <v>8431.7999999999993</v>
      </c>
      <c r="F37" s="33">
        <f t="shared" si="23"/>
        <v>11076.75</v>
      </c>
      <c r="G37" s="33">
        <f t="shared" si="23"/>
        <v>13721.7</v>
      </c>
      <c r="H37" s="33">
        <f t="shared" si="23"/>
        <v>15044.25</v>
      </c>
    </row>
    <row r="38" spans="1:8" x14ac:dyDescent="0.25">
      <c r="A38" s="60"/>
      <c r="B38" s="41" t="s">
        <v>30</v>
      </c>
      <c r="C38" s="30">
        <f>SUM(C31,C37)</f>
        <v>31886.7</v>
      </c>
      <c r="D38" s="30">
        <f t="shared" ref="D38:H38" si="24">SUM(D31,D37)</f>
        <v>36898.050000000003</v>
      </c>
      <c r="E38" s="30">
        <f t="shared" si="24"/>
        <v>51931.8</v>
      </c>
      <c r="F38" s="30">
        <f t="shared" si="24"/>
        <v>71976.75</v>
      </c>
      <c r="G38" s="30">
        <f t="shared" si="24"/>
        <v>92021.7</v>
      </c>
      <c r="H38" s="30">
        <f t="shared" si="24"/>
        <v>102044.25</v>
      </c>
    </row>
    <row r="39" spans="1:8" ht="33.75" customHeight="1" x14ac:dyDescent="0.25">
      <c r="A39" s="61"/>
      <c r="B39" s="21" t="s">
        <v>31</v>
      </c>
      <c r="C39" s="30">
        <f>SUM(C38*12)</f>
        <v>382640.4</v>
      </c>
      <c r="D39" s="30">
        <f t="shared" ref="D39:H39" si="25">SUM(D38*12)</f>
        <v>442776.60000000003</v>
      </c>
      <c r="E39" s="30">
        <f t="shared" si="25"/>
        <v>623181.60000000009</v>
      </c>
      <c r="F39" s="30">
        <f t="shared" si="25"/>
        <v>863721</v>
      </c>
      <c r="G39" s="30">
        <f t="shared" si="25"/>
        <v>1104260.3999999999</v>
      </c>
      <c r="H39" s="30">
        <f t="shared" si="25"/>
        <v>1224531</v>
      </c>
    </row>
    <row r="40" spans="1:8" x14ac:dyDescent="0.25">
      <c r="A40" s="59" t="s">
        <v>19</v>
      </c>
      <c r="B40" s="38" t="s">
        <v>61</v>
      </c>
      <c r="C40" s="34">
        <f t="shared" ref="C40:H40" si="26">SUM(C4-C41)</f>
        <v>30450</v>
      </c>
      <c r="D40" s="34">
        <f t="shared" si="26"/>
        <v>34800</v>
      </c>
      <c r="E40" s="34">
        <f t="shared" si="26"/>
        <v>43500</v>
      </c>
      <c r="F40" s="34">
        <f t="shared" si="26"/>
        <v>60900</v>
      </c>
      <c r="G40" s="34">
        <f t="shared" si="26"/>
        <v>69600</v>
      </c>
      <c r="H40" s="34">
        <f t="shared" si="26"/>
        <v>87000</v>
      </c>
    </row>
    <row r="41" spans="1:8" x14ac:dyDescent="0.25">
      <c r="A41" s="60"/>
      <c r="B41" s="1" t="s">
        <v>62</v>
      </c>
      <c r="C41" s="33">
        <f t="shared" ref="C41:H41" si="27">SUM(C4*13%)</f>
        <v>4550</v>
      </c>
      <c r="D41" s="33">
        <f t="shared" si="27"/>
        <v>5200</v>
      </c>
      <c r="E41" s="33">
        <f t="shared" si="27"/>
        <v>6500</v>
      </c>
      <c r="F41" s="33">
        <f t="shared" si="27"/>
        <v>9100</v>
      </c>
      <c r="G41" s="33">
        <f t="shared" si="27"/>
        <v>10400</v>
      </c>
      <c r="H41" s="33">
        <f t="shared" si="27"/>
        <v>13000</v>
      </c>
    </row>
    <row r="42" spans="1:8" x14ac:dyDescent="0.25">
      <c r="A42" s="60"/>
      <c r="B42" s="1" t="s">
        <v>63</v>
      </c>
      <c r="C42" s="33">
        <v>12130</v>
      </c>
      <c r="D42" s="33">
        <v>12131</v>
      </c>
      <c r="E42" s="33">
        <v>12132</v>
      </c>
      <c r="F42" s="33">
        <v>12133</v>
      </c>
      <c r="G42" s="33">
        <v>12134</v>
      </c>
      <c r="H42" s="33">
        <v>12135</v>
      </c>
    </row>
    <row r="43" spans="1:8" x14ac:dyDescent="0.25">
      <c r="A43" s="60"/>
      <c r="B43" s="1" t="s">
        <v>29</v>
      </c>
      <c r="C43" s="33">
        <f>SUM(C40-C42)</f>
        <v>18320</v>
      </c>
      <c r="D43" s="33">
        <f t="shared" ref="D43:H43" si="28">SUM(D40-D42)</f>
        <v>22669</v>
      </c>
      <c r="E43" s="33">
        <f t="shared" si="28"/>
        <v>31368</v>
      </c>
      <c r="F43" s="33">
        <f t="shared" si="28"/>
        <v>48767</v>
      </c>
      <c r="G43" s="33">
        <f t="shared" si="28"/>
        <v>57466</v>
      </c>
      <c r="H43" s="33">
        <f t="shared" si="28"/>
        <v>74865</v>
      </c>
    </row>
    <row r="44" spans="1:8" x14ac:dyDescent="0.25">
      <c r="A44" s="60"/>
      <c r="B44" s="1" t="s">
        <v>64</v>
      </c>
      <c r="C44" s="33">
        <f>SUM(C42*30.2%)</f>
        <v>3663.2599999999998</v>
      </c>
      <c r="D44" s="33">
        <f t="shared" ref="D44:H44" si="29">SUM(D42*30.2%)</f>
        <v>3663.5619999999999</v>
      </c>
      <c r="E44" s="33">
        <f t="shared" si="29"/>
        <v>3663.864</v>
      </c>
      <c r="F44" s="33">
        <f t="shared" si="29"/>
        <v>3664.1659999999997</v>
      </c>
      <c r="G44" s="33">
        <f t="shared" si="29"/>
        <v>3664.4679999999998</v>
      </c>
      <c r="H44" s="33">
        <f t="shared" si="29"/>
        <v>3664.77</v>
      </c>
    </row>
    <row r="45" spans="1:8" ht="34.5" customHeight="1" x14ac:dyDescent="0.25">
      <c r="A45" s="60"/>
      <c r="B45" s="1" t="s">
        <v>65</v>
      </c>
      <c r="C45" s="33">
        <f>SUM(C43*15.2%)</f>
        <v>2784.64</v>
      </c>
      <c r="D45" s="33">
        <f t="shared" ref="D45:H45" si="30">SUM(D43*15.2%)</f>
        <v>3445.6880000000001</v>
      </c>
      <c r="E45" s="33">
        <f t="shared" si="30"/>
        <v>4767.9359999999997</v>
      </c>
      <c r="F45" s="33">
        <f t="shared" si="30"/>
        <v>7412.5839999999998</v>
      </c>
      <c r="G45" s="33">
        <f t="shared" si="30"/>
        <v>8734.8320000000003</v>
      </c>
      <c r="H45" s="33">
        <f t="shared" si="30"/>
        <v>11379.48</v>
      </c>
    </row>
    <row r="46" spans="1:8" x14ac:dyDescent="0.25">
      <c r="A46" s="60"/>
      <c r="B46" s="1" t="s">
        <v>66</v>
      </c>
      <c r="C46" s="33">
        <f>SUM(C44:C45)</f>
        <v>6447.9</v>
      </c>
      <c r="D46" s="33">
        <f t="shared" ref="D46:H46" si="31">SUM(D44:D45)</f>
        <v>7109.25</v>
      </c>
      <c r="E46" s="33">
        <f t="shared" si="31"/>
        <v>8431.7999999999993</v>
      </c>
      <c r="F46" s="33">
        <f t="shared" si="31"/>
        <v>11076.75</v>
      </c>
      <c r="G46" s="33">
        <f t="shared" si="31"/>
        <v>12399.3</v>
      </c>
      <c r="H46" s="33">
        <f t="shared" si="31"/>
        <v>15044.25</v>
      </c>
    </row>
    <row r="47" spans="1:8" x14ac:dyDescent="0.25">
      <c r="A47" s="60"/>
      <c r="B47" s="41" t="s">
        <v>30</v>
      </c>
      <c r="C47" s="30">
        <f>SUM(C40,C46)</f>
        <v>36897.9</v>
      </c>
      <c r="D47" s="30">
        <f t="shared" ref="D47:H47" si="32">SUM(D40,D46)</f>
        <v>41909.25</v>
      </c>
      <c r="E47" s="30">
        <f t="shared" si="32"/>
        <v>51931.8</v>
      </c>
      <c r="F47" s="30">
        <f t="shared" si="32"/>
        <v>71976.75</v>
      </c>
      <c r="G47" s="30">
        <f t="shared" si="32"/>
        <v>81999.3</v>
      </c>
      <c r="H47" s="30">
        <f t="shared" si="32"/>
        <v>102044.25</v>
      </c>
    </row>
    <row r="48" spans="1:8" x14ac:dyDescent="0.25">
      <c r="A48" s="61"/>
      <c r="B48" s="21" t="s">
        <v>31</v>
      </c>
      <c r="C48" s="30">
        <f>SUM(C47*12)</f>
        <v>442774.80000000005</v>
      </c>
      <c r="D48" s="30">
        <f t="shared" ref="D48:H48" si="33">SUM(D47*12)</f>
        <v>502911</v>
      </c>
      <c r="E48" s="30">
        <f t="shared" si="33"/>
        <v>623181.60000000009</v>
      </c>
      <c r="F48" s="30">
        <f t="shared" si="33"/>
        <v>863721</v>
      </c>
      <c r="G48" s="30">
        <f t="shared" si="33"/>
        <v>983991.60000000009</v>
      </c>
      <c r="H48" s="30">
        <f t="shared" si="33"/>
        <v>1224531</v>
      </c>
    </row>
    <row r="49" spans="1:8" x14ac:dyDescent="0.25">
      <c r="A49" s="59" t="s">
        <v>20</v>
      </c>
      <c r="B49" s="38" t="s">
        <v>61</v>
      </c>
      <c r="C49" s="34">
        <f t="shared" ref="C49:H49" si="34">SUM(C5-C50)</f>
        <v>34800</v>
      </c>
      <c r="D49" s="34">
        <f t="shared" si="34"/>
        <v>43500</v>
      </c>
      <c r="E49" s="34">
        <f t="shared" si="34"/>
        <v>52200</v>
      </c>
      <c r="F49" s="34">
        <f t="shared" si="34"/>
        <v>60900</v>
      </c>
      <c r="G49" s="34">
        <f t="shared" si="34"/>
        <v>69600</v>
      </c>
      <c r="H49" s="34">
        <f t="shared" si="34"/>
        <v>78300</v>
      </c>
    </row>
    <row r="50" spans="1:8" x14ac:dyDescent="0.25">
      <c r="A50" s="60"/>
      <c r="B50" s="1" t="s">
        <v>62</v>
      </c>
      <c r="C50" s="33">
        <f t="shared" ref="C50:H50" si="35">SUM(C5*13%)</f>
        <v>5200</v>
      </c>
      <c r="D50" s="33">
        <f t="shared" si="35"/>
        <v>6500</v>
      </c>
      <c r="E50" s="33">
        <f t="shared" si="35"/>
        <v>7800</v>
      </c>
      <c r="F50" s="33">
        <f t="shared" si="35"/>
        <v>9100</v>
      </c>
      <c r="G50" s="33">
        <f t="shared" si="35"/>
        <v>10400</v>
      </c>
      <c r="H50" s="33">
        <f t="shared" si="35"/>
        <v>11700</v>
      </c>
    </row>
    <row r="51" spans="1:8" ht="36.75" customHeight="1" x14ac:dyDescent="0.25">
      <c r="A51" s="60"/>
      <c r="B51" s="1" t="s">
        <v>63</v>
      </c>
      <c r="C51" s="33">
        <v>12130</v>
      </c>
      <c r="D51" s="33">
        <v>12131</v>
      </c>
      <c r="E51" s="33">
        <v>12132</v>
      </c>
      <c r="F51" s="33">
        <v>12133</v>
      </c>
      <c r="G51" s="33">
        <v>12134</v>
      </c>
      <c r="H51" s="33">
        <v>12135</v>
      </c>
    </row>
    <row r="52" spans="1:8" x14ac:dyDescent="0.25">
      <c r="A52" s="60"/>
      <c r="B52" s="1" t="s">
        <v>29</v>
      </c>
      <c r="C52" s="33">
        <f>SUM(C49-C51)</f>
        <v>22670</v>
      </c>
      <c r="D52" s="33">
        <f t="shared" ref="D52:H52" si="36">SUM(D49-D51)</f>
        <v>31369</v>
      </c>
      <c r="E52" s="33">
        <f t="shared" si="36"/>
        <v>40068</v>
      </c>
      <c r="F52" s="33">
        <f t="shared" si="36"/>
        <v>48767</v>
      </c>
      <c r="G52" s="33">
        <f t="shared" si="36"/>
        <v>57466</v>
      </c>
      <c r="H52" s="33">
        <f t="shared" si="36"/>
        <v>66165</v>
      </c>
    </row>
    <row r="53" spans="1:8" x14ac:dyDescent="0.25">
      <c r="A53" s="60"/>
      <c r="B53" s="1" t="s">
        <v>64</v>
      </c>
      <c r="C53" s="33">
        <f>SUM(C51*30.2%)</f>
        <v>3663.2599999999998</v>
      </c>
      <c r="D53" s="33">
        <f t="shared" ref="D53:H53" si="37">SUM(D51*30.2%)</f>
        <v>3663.5619999999999</v>
      </c>
      <c r="E53" s="33">
        <f t="shared" si="37"/>
        <v>3663.864</v>
      </c>
      <c r="F53" s="33">
        <f t="shared" si="37"/>
        <v>3664.1659999999997</v>
      </c>
      <c r="G53" s="33">
        <f t="shared" si="37"/>
        <v>3664.4679999999998</v>
      </c>
      <c r="H53" s="33">
        <f t="shared" si="37"/>
        <v>3664.77</v>
      </c>
    </row>
    <row r="54" spans="1:8" x14ac:dyDescent="0.25">
      <c r="A54" s="60"/>
      <c r="B54" s="1" t="s">
        <v>65</v>
      </c>
      <c r="C54" s="33">
        <f>SUM(C52*15.2%)</f>
        <v>3445.8399999999997</v>
      </c>
      <c r="D54" s="33">
        <f t="shared" ref="D54:H54" si="38">SUM(D52*15.2%)</f>
        <v>4768.0879999999997</v>
      </c>
      <c r="E54" s="33">
        <f t="shared" si="38"/>
        <v>6090.3360000000002</v>
      </c>
      <c r="F54" s="33">
        <f t="shared" si="38"/>
        <v>7412.5839999999998</v>
      </c>
      <c r="G54" s="33">
        <f t="shared" si="38"/>
        <v>8734.8320000000003</v>
      </c>
      <c r="H54" s="33">
        <f t="shared" si="38"/>
        <v>10057.08</v>
      </c>
    </row>
    <row r="55" spans="1:8" x14ac:dyDescent="0.25">
      <c r="A55" s="60"/>
      <c r="B55" s="1" t="s">
        <v>66</v>
      </c>
      <c r="C55" s="33">
        <f>SUM(C53:C54)</f>
        <v>7109.0999999999995</v>
      </c>
      <c r="D55" s="33">
        <f t="shared" ref="D55:H55" si="39">SUM(D53:D54)</f>
        <v>8431.65</v>
      </c>
      <c r="E55" s="33">
        <f t="shared" si="39"/>
        <v>9754.2000000000007</v>
      </c>
      <c r="F55" s="33">
        <f t="shared" si="39"/>
        <v>11076.75</v>
      </c>
      <c r="G55" s="33">
        <f t="shared" si="39"/>
        <v>12399.3</v>
      </c>
      <c r="H55" s="33">
        <f t="shared" si="39"/>
        <v>13721.85</v>
      </c>
    </row>
    <row r="56" spans="1:8" x14ac:dyDescent="0.25">
      <c r="A56" s="60"/>
      <c r="B56" s="41" t="s">
        <v>30</v>
      </c>
      <c r="C56" s="30">
        <f>SUM(C49,C55)</f>
        <v>41909.1</v>
      </c>
      <c r="D56" s="30">
        <f t="shared" ref="D56:H56" si="40">SUM(D49,D55)</f>
        <v>51931.65</v>
      </c>
      <c r="E56" s="30">
        <f t="shared" si="40"/>
        <v>61954.2</v>
      </c>
      <c r="F56" s="30">
        <f t="shared" si="40"/>
        <v>71976.75</v>
      </c>
      <c r="G56" s="30">
        <f t="shared" si="40"/>
        <v>81999.3</v>
      </c>
      <c r="H56" s="30">
        <f t="shared" si="40"/>
        <v>92021.85</v>
      </c>
    </row>
    <row r="57" spans="1:8" ht="35.25" customHeight="1" x14ac:dyDescent="0.25">
      <c r="A57" s="61"/>
      <c r="B57" s="21" t="s">
        <v>31</v>
      </c>
      <c r="C57" s="30">
        <f>SUM(C56*12)</f>
        <v>502909.19999999995</v>
      </c>
      <c r="D57" s="30">
        <f t="shared" ref="D57:H57" si="41">SUM(D56*12)</f>
        <v>623179.80000000005</v>
      </c>
      <c r="E57" s="30">
        <f t="shared" si="41"/>
        <v>743450.39999999991</v>
      </c>
      <c r="F57" s="30">
        <f t="shared" si="41"/>
        <v>863721</v>
      </c>
      <c r="G57" s="30">
        <f t="shared" si="41"/>
        <v>983991.60000000009</v>
      </c>
      <c r="H57" s="30">
        <f t="shared" si="41"/>
        <v>1104262.2000000002</v>
      </c>
    </row>
    <row r="58" spans="1:8" x14ac:dyDescent="0.25">
      <c r="A58" s="59" t="s">
        <v>21</v>
      </c>
      <c r="B58" s="38" t="s">
        <v>61</v>
      </c>
      <c r="C58" s="34">
        <f t="shared" ref="C58:H58" si="42">SUM(C6-C59)</f>
        <v>26100</v>
      </c>
      <c r="D58" s="34">
        <f t="shared" si="42"/>
        <v>30450</v>
      </c>
      <c r="E58" s="34">
        <f t="shared" si="42"/>
        <v>34800</v>
      </c>
      <c r="F58" s="34">
        <f t="shared" si="42"/>
        <v>43500</v>
      </c>
      <c r="G58" s="34">
        <f t="shared" si="42"/>
        <v>52200</v>
      </c>
      <c r="H58" s="34">
        <f t="shared" si="42"/>
        <v>69600</v>
      </c>
    </row>
    <row r="59" spans="1:8" x14ac:dyDescent="0.25">
      <c r="A59" s="60"/>
      <c r="B59" s="1" t="s">
        <v>62</v>
      </c>
      <c r="C59" s="33">
        <f t="shared" ref="C59:H59" si="43">SUM(C6*13%)</f>
        <v>3900</v>
      </c>
      <c r="D59" s="33">
        <f t="shared" si="43"/>
        <v>4550</v>
      </c>
      <c r="E59" s="33">
        <f t="shared" si="43"/>
        <v>5200</v>
      </c>
      <c r="F59" s="33">
        <f t="shared" si="43"/>
        <v>6500</v>
      </c>
      <c r="G59" s="33">
        <f t="shared" si="43"/>
        <v>7800</v>
      </c>
      <c r="H59" s="33">
        <f t="shared" si="43"/>
        <v>10400</v>
      </c>
    </row>
    <row r="60" spans="1:8" x14ac:dyDescent="0.25">
      <c r="A60" s="60"/>
      <c r="B60" s="1" t="s">
        <v>63</v>
      </c>
      <c r="C60" s="33">
        <v>12130</v>
      </c>
      <c r="D60" s="33">
        <v>12131</v>
      </c>
      <c r="E60" s="33">
        <v>12132</v>
      </c>
      <c r="F60" s="33">
        <v>12133</v>
      </c>
      <c r="G60" s="33">
        <v>12134</v>
      </c>
      <c r="H60" s="33">
        <v>12135</v>
      </c>
    </row>
    <row r="61" spans="1:8" x14ac:dyDescent="0.25">
      <c r="A61" s="60"/>
      <c r="B61" s="1" t="s">
        <v>29</v>
      </c>
      <c r="C61" s="33">
        <f>SUM(C58-C60)</f>
        <v>13970</v>
      </c>
      <c r="D61" s="33">
        <f t="shared" ref="D61:H61" si="44">SUM(D58-D60)</f>
        <v>18319</v>
      </c>
      <c r="E61" s="33">
        <f t="shared" si="44"/>
        <v>22668</v>
      </c>
      <c r="F61" s="33">
        <f t="shared" si="44"/>
        <v>31367</v>
      </c>
      <c r="G61" s="33">
        <f t="shared" si="44"/>
        <v>40066</v>
      </c>
      <c r="H61" s="33">
        <f t="shared" si="44"/>
        <v>57465</v>
      </c>
    </row>
    <row r="62" spans="1:8" x14ac:dyDescent="0.25">
      <c r="A62" s="60"/>
      <c r="B62" s="1" t="s">
        <v>64</v>
      </c>
      <c r="C62" s="33">
        <f>SUM(C60*30.2%)</f>
        <v>3663.2599999999998</v>
      </c>
      <c r="D62" s="33">
        <f t="shared" ref="D62:H62" si="45">SUM(D60*30.2%)</f>
        <v>3663.5619999999999</v>
      </c>
      <c r="E62" s="33">
        <f t="shared" si="45"/>
        <v>3663.864</v>
      </c>
      <c r="F62" s="33">
        <f t="shared" si="45"/>
        <v>3664.1659999999997</v>
      </c>
      <c r="G62" s="33">
        <f t="shared" si="45"/>
        <v>3664.4679999999998</v>
      </c>
      <c r="H62" s="33">
        <f t="shared" si="45"/>
        <v>3664.77</v>
      </c>
    </row>
    <row r="63" spans="1:8" ht="36" customHeight="1" x14ac:dyDescent="0.25">
      <c r="A63" s="60"/>
      <c r="B63" s="1" t="s">
        <v>65</v>
      </c>
      <c r="C63" s="33">
        <f>SUM(C61*15.2%)</f>
        <v>2123.44</v>
      </c>
      <c r="D63" s="33">
        <f t="shared" ref="D63:H63" si="46">SUM(D61*15.2%)</f>
        <v>2784.4879999999998</v>
      </c>
      <c r="E63" s="33">
        <f t="shared" si="46"/>
        <v>3445.5360000000001</v>
      </c>
      <c r="F63" s="33">
        <f t="shared" si="46"/>
        <v>4767.7839999999997</v>
      </c>
      <c r="G63" s="33">
        <f t="shared" si="46"/>
        <v>6090.0320000000002</v>
      </c>
      <c r="H63" s="33">
        <f t="shared" si="46"/>
        <v>8734.68</v>
      </c>
    </row>
    <row r="64" spans="1:8" x14ac:dyDescent="0.25">
      <c r="A64" s="60"/>
      <c r="B64" s="1" t="s">
        <v>66</v>
      </c>
      <c r="C64" s="33">
        <f>SUM(C62:C63)</f>
        <v>5786.7</v>
      </c>
      <c r="D64" s="33">
        <f t="shared" ref="D64:H64" si="47">SUM(D62:D63)</f>
        <v>6448.0499999999993</v>
      </c>
      <c r="E64" s="33">
        <f t="shared" si="47"/>
        <v>7109.4</v>
      </c>
      <c r="F64" s="33">
        <f t="shared" si="47"/>
        <v>8431.9499999999989</v>
      </c>
      <c r="G64" s="33">
        <f t="shared" si="47"/>
        <v>9754.5</v>
      </c>
      <c r="H64" s="33">
        <f t="shared" si="47"/>
        <v>12399.45</v>
      </c>
    </row>
    <row r="65" spans="1:8" x14ac:dyDescent="0.25">
      <c r="A65" s="60"/>
      <c r="B65" s="41" t="s">
        <v>30</v>
      </c>
      <c r="C65" s="30">
        <f>SUM(C58,C64)</f>
        <v>31886.7</v>
      </c>
      <c r="D65" s="30">
        <f t="shared" ref="D65:H65" si="48">SUM(D58,D64)</f>
        <v>36898.050000000003</v>
      </c>
      <c r="E65" s="30">
        <f t="shared" si="48"/>
        <v>41909.4</v>
      </c>
      <c r="F65" s="30">
        <f t="shared" si="48"/>
        <v>51931.95</v>
      </c>
      <c r="G65" s="30">
        <f t="shared" si="48"/>
        <v>61954.5</v>
      </c>
      <c r="H65" s="30">
        <f t="shared" si="48"/>
        <v>81999.45</v>
      </c>
    </row>
    <row r="66" spans="1:8" x14ac:dyDescent="0.25">
      <c r="A66" s="61"/>
      <c r="B66" s="21" t="s">
        <v>31</v>
      </c>
      <c r="C66" s="30">
        <f>SUM(C65*12)</f>
        <v>382640.4</v>
      </c>
      <c r="D66" s="30">
        <f t="shared" ref="D66:H66" si="49">SUM(D65*12)</f>
        <v>442776.60000000003</v>
      </c>
      <c r="E66" s="30">
        <f t="shared" si="49"/>
        <v>502912.80000000005</v>
      </c>
      <c r="F66" s="30">
        <f t="shared" si="49"/>
        <v>623183.39999999991</v>
      </c>
      <c r="G66" s="30">
        <f t="shared" si="49"/>
        <v>743454</v>
      </c>
      <c r="H66" s="30">
        <f t="shared" si="49"/>
        <v>983993.39999999991</v>
      </c>
    </row>
    <row r="67" spans="1:8" x14ac:dyDescent="0.25">
      <c r="A67" s="59" t="s">
        <v>22</v>
      </c>
      <c r="B67" s="38" t="s">
        <v>61</v>
      </c>
      <c r="C67" s="34">
        <f t="shared" ref="C67:H67" si="50">SUM(C7-C68)</f>
        <v>0</v>
      </c>
      <c r="D67" s="34">
        <f t="shared" si="50"/>
        <v>0</v>
      </c>
      <c r="E67" s="34">
        <f t="shared" si="50"/>
        <v>30450</v>
      </c>
      <c r="F67" s="34">
        <f t="shared" si="50"/>
        <v>34800</v>
      </c>
      <c r="G67" s="34">
        <f t="shared" si="50"/>
        <v>39150</v>
      </c>
      <c r="H67" s="34">
        <f t="shared" si="50"/>
        <v>43500</v>
      </c>
    </row>
    <row r="68" spans="1:8" x14ac:dyDescent="0.25">
      <c r="A68" s="60"/>
      <c r="B68" s="1" t="s">
        <v>62</v>
      </c>
      <c r="C68" s="33">
        <f t="shared" ref="C68:H68" si="51">SUM(C7*13%)</f>
        <v>0</v>
      </c>
      <c r="D68" s="33">
        <f t="shared" si="51"/>
        <v>0</v>
      </c>
      <c r="E68" s="33">
        <f t="shared" si="51"/>
        <v>4550</v>
      </c>
      <c r="F68" s="33">
        <f t="shared" si="51"/>
        <v>5200</v>
      </c>
      <c r="G68" s="33">
        <f t="shared" si="51"/>
        <v>5850</v>
      </c>
      <c r="H68" s="33">
        <f t="shared" si="51"/>
        <v>6500</v>
      </c>
    </row>
    <row r="69" spans="1:8" ht="34.5" customHeight="1" x14ac:dyDescent="0.25">
      <c r="A69" s="60"/>
      <c r="B69" s="1" t="s">
        <v>63</v>
      </c>
      <c r="C69" s="33">
        <v>12130</v>
      </c>
      <c r="D69" s="33">
        <v>12131</v>
      </c>
      <c r="E69" s="33">
        <v>12132</v>
      </c>
      <c r="F69" s="33">
        <v>12133</v>
      </c>
      <c r="G69" s="33">
        <v>12134</v>
      </c>
      <c r="H69" s="33">
        <v>12135</v>
      </c>
    </row>
    <row r="70" spans="1:8" x14ac:dyDescent="0.25">
      <c r="A70" s="60"/>
      <c r="B70" s="1" t="s">
        <v>29</v>
      </c>
      <c r="C70" s="33">
        <f>SUM(C67-C69)</f>
        <v>-12130</v>
      </c>
      <c r="D70" s="33">
        <f t="shared" ref="D70:H70" si="52">SUM(D67-D69)</f>
        <v>-12131</v>
      </c>
      <c r="E70" s="33">
        <f t="shared" si="52"/>
        <v>18318</v>
      </c>
      <c r="F70" s="33">
        <f t="shared" si="52"/>
        <v>22667</v>
      </c>
      <c r="G70" s="33">
        <f t="shared" si="52"/>
        <v>27016</v>
      </c>
      <c r="H70" s="33">
        <f t="shared" si="52"/>
        <v>31365</v>
      </c>
    </row>
    <row r="71" spans="1:8" x14ac:dyDescent="0.25">
      <c r="A71" s="60"/>
      <c r="B71" s="1" t="s">
        <v>64</v>
      </c>
      <c r="C71" s="33">
        <f>SUM(C69*30.2%)</f>
        <v>3663.2599999999998</v>
      </c>
      <c r="D71" s="33">
        <f t="shared" ref="D71:H71" si="53">SUM(D69*30.2%)</f>
        <v>3663.5619999999999</v>
      </c>
      <c r="E71" s="33">
        <f t="shared" si="53"/>
        <v>3663.864</v>
      </c>
      <c r="F71" s="33">
        <f t="shared" si="53"/>
        <v>3664.1659999999997</v>
      </c>
      <c r="G71" s="33">
        <f t="shared" si="53"/>
        <v>3664.4679999999998</v>
      </c>
      <c r="H71" s="33">
        <f t="shared" si="53"/>
        <v>3664.77</v>
      </c>
    </row>
    <row r="72" spans="1:8" x14ac:dyDescent="0.25">
      <c r="A72" s="60"/>
      <c r="B72" s="1" t="s">
        <v>65</v>
      </c>
      <c r="C72" s="33">
        <f>SUM(C70*15.2%)</f>
        <v>-1843.76</v>
      </c>
      <c r="D72" s="33">
        <f t="shared" ref="D72:H72" si="54">SUM(D70*15.2%)</f>
        <v>-1843.912</v>
      </c>
      <c r="E72" s="33">
        <f t="shared" si="54"/>
        <v>2784.3359999999998</v>
      </c>
      <c r="F72" s="33">
        <f t="shared" si="54"/>
        <v>3445.384</v>
      </c>
      <c r="G72" s="33">
        <f t="shared" si="54"/>
        <v>4106.4319999999998</v>
      </c>
      <c r="H72" s="33">
        <f t="shared" si="54"/>
        <v>4767.4799999999996</v>
      </c>
    </row>
    <row r="73" spans="1:8" x14ac:dyDescent="0.25">
      <c r="A73" s="60"/>
      <c r="B73" s="1" t="s">
        <v>66</v>
      </c>
      <c r="C73" s="33">
        <f>SUM(C71:C72)</f>
        <v>1819.4999999999998</v>
      </c>
      <c r="D73" s="33">
        <f t="shared" ref="D73:H73" si="55">SUM(D71:D72)</f>
        <v>1819.6499999999999</v>
      </c>
      <c r="E73" s="33">
        <f t="shared" si="55"/>
        <v>6448.2</v>
      </c>
      <c r="F73" s="33">
        <f t="shared" si="55"/>
        <v>7109.5499999999993</v>
      </c>
      <c r="G73" s="33">
        <f t="shared" si="55"/>
        <v>7770.9</v>
      </c>
      <c r="H73" s="33">
        <f t="shared" si="55"/>
        <v>8432.25</v>
      </c>
    </row>
    <row r="74" spans="1:8" x14ac:dyDescent="0.25">
      <c r="A74" s="60"/>
      <c r="B74" s="41" t="s">
        <v>30</v>
      </c>
      <c r="C74" s="30">
        <f>SUM(C67,C73)</f>
        <v>1819.4999999999998</v>
      </c>
      <c r="D74" s="30">
        <f t="shared" ref="D74:H74" si="56">SUM(D67,D73)</f>
        <v>1819.6499999999999</v>
      </c>
      <c r="E74" s="30">
        <f t="shared" si="56"/>
        <v>36898.199999999997</v>
      </c>
      <c r="F74" s="30">
        <f t="shared" si="56"/>
        <v>41909.550000000003</v>
      </c>
      <c r="G74" s="30">
        <f t="shared" si="56"/>
        <v>46920.9</v>
      </c>
      <c r="H74" s="30">
        <f t="shared" si="56"/>
        <v>51932.25</v>
      </c>
    </row>
    <row r="75" spans="1:8" ht="33.75" customHeight="1" x14ac:dyDescent="0.25">
      <c r="A75" s="61"/>
      <c r="B75" s="21" t="s">
        <v>31</v>
      </c>
      <c r="C75" s="30">
        <f>SUM(C74*12)</f>
        <v>21833.999999999996</v>
      </c>
      <c r="D75" s="30">
        <f t="shared" ref="D75:H75" si="57">SUM(D74*12)</f>
        <v>21835.8</v>
      </c>
      <c r="E75" s="30">
        <f t="shared" si="57"/>
        <v>442778.39999999997</v>
      </c>
      <c r="F75" s="30">
        <f t="shared" si="57"/>
        <v>502914.60000000003</v>
      </c>
      <c r="G75" s="30">
        <f t="shared" si="57"/>
        <v>563050.80000000005</v>
      </c>
      <c r="H75" s="30">
        <f t="shared" si="57"/>
        <v>623187</v>
      </c>
    </row>
    <row r="76" spans="1:8" x14ac:dyDescent="0.25">
      <c r="A76" s="59" t="s">
        <v>23</v>
      </c>
      <c r="B76" s="38" t="s">
        <v>61</v>
      </c>
      <c r="C76" s="34"/>
      <c r="D76" s="34">
        <f>SUM(D8-D77)</f>
        <v>26100</v>
      </c>
      <c r="E76" s="34">
        <f>SUM(E8-E77)</f>
        <v>26100</v>
      </c>
      <c r="F76" s="34">
        <f>SUM(F8-F77)</f>
        <v>26100</v>
      </c>
      <c r="G76" s="34">
        <f>SUM(G8-G77)</f>
        <v>34800</v>
      </c>
      <c r="H76" s="34">
        <f>SUM(H8-H77)</f>
        <v>34800</v>
      </c>
    </row>
    <row r="77" spans="1:8" x14ac:dyDescent="0.25">
      <c r="A77" s="60"/>
      <c r="B77" s="1" t="s">
        <v>62</v>
      </c>
      <c r="C77" s="33"/>
      <c r="D77" s="33">
        <f>SUM(D8*13%)</f>
        <v>3900</v>
      </c>
      <c r="E77" s="33">
        <f>SUM(E8*13%)</f>
        <v>3900</v>
      </c>
      <c r="F77" s="33">
        <f>SUM(F8*13%)</f>
        <v>3900</v>
      </c>
      <c r="G77" s="33">
        <f>SUM(G8*13%)</f>
        <v>5200</v>
      </c>
      <c r="H77" s="33">
        <f>SUM(H8*13%)</f>
        <v>5200</v>
      </c>
    </row>
    <row r="78" spans="1:8" x14ac:dyDescent="0.25">
      <c r="A78" s="60"/>
      <c r="B78" s="1" t="s">
        <v>63</v>
      </c>
      <c r="C78" s="33"/>
      <c r="D78" s="33">
        <v>12131</v>
      </c>
      <c r="E78" s="33">
        <v>12132</v>
      </c>
      <c r="F78" s="33">
        <v>12133</v>
      </c>
      <c r="G78" s="33">
        <v>12134</v>
      </c>
      <c r="H78" s="33">
        <v>12135</v>
      </c>
    </row>
    <row r="79" spans="1:8" x14ac:dyDescent="0.25">
      <c r="A79" s="60"/>
      <c r="B79" s="1" t="s">
        <v>29</v>
      </c>
      <c r="C79" s="33"/>
      <c r="D79" s="33">
        <f t="shared" ref="D79" si="58">SUM(D76-D78)</f>
        <v>13969</v>
      </c>
      <c r="E79" s="33">
        <f t="shared" ref="E79" si="59">SUM(E76-E78)</f>
        <v>13968</v>
      </c>
      <c r="F79" s="33">
        <f t="shared" ref="F79" si="60">SUM(F76-F78)</f>
        <v>13967</v>
      </c>
      <c r="G79" s="33">
        <f t="shared" ref="G79" si="61">SUM(G76-G78)</f>
        <v>22666</v>
      </c>
      <c r="H79" s="33">
        <f t="shared" ref="H79" si="62">SUM(H76-H78)</f>
        <v>22665</v>
      </c>
    </row>
    <row r="80" spans="1:8" x14ac:dyDescent="0.25">
      <c r="A80" s="60"/>
      <c r="B80" s="1" t="s">
        <v>64</v>
      </c>
      <c r="C80" s="33"/>
      <c r="D80" s="33">
        <f t="shared" ref="D80" si="63">SUM(D78*30.2%)</f>
        <v>3663.5619999999999</v>
      </c>
      <c r="E80" s="33">
        <f t="shared" ref="E80:H80" si="64">SUM(E78*30.2%)</f>
        <v>3663.864</v>
      </c>
      <c r="F80" s="33">
        <f t="shared" si="64"/>
        <v>3664.1659999999997</v>
      </c>
      <c r="G80" s="33">
        <f t="shared" si="64"/>
        <v>3664.4679999999998</v>
      </c>
      <c r="H80" s="33">
        <f t="shared" si="64"/>
        <v>3664.77</v>
      </c>
    </row>
    <row r="81" spans="1:8" x14ac:dyDescent="0.25">
      <c r="A81" s="60"/>
      <c r="B81" s="1" t="s">
        <v>65</v>
      </c>
      <c r="C81" s="33"/>
      <c r="D81" s="33">
        <f t="shared" ref="D81" si="65">SUM(D79*15.2%)</f>
        <v>2123.288</v>
      </c>
      <c r="E81" s="33">
        <f t="shared" ref="E81:H81" si="66">SUM(E79*15.2%)</f>
        <v>2123.136</v>
      </c>
      <c r="F81" s="33">
        <f t="shared" si="66"/>
        <v>2122.9839999999999</v>
      </c>
      <c r="G81" s="33">
        <f t="shared" si="66"/>
        <v>3445.232</v>
      </c>
      <c r="H81" s="33">
        <f t="shared" si="66"/>
        <v>3445.08</v>
      </c>
    </row>
    <row r="82" spans="1:8" x14ac:dyDescent="0.25">
      <c r="A82" s="60"/>
      <c r="B82" s="1" t="s">
        <v>66</v>
      </c>
      <c r="C82" s="33"/>
      <c r="D82" s="33">
        <f t="shared" ref="D82" si="67">SUM(D80:D81)</f>
        <v>5786.85</v>
      </c>
      <c r="E82" s="33">
        <f t="shared" ref="E82" si="68">SUM(E80:E81)</f>
        <v>5787</v>
      </c>
      <c r="F82" s="33">
        <f t="shared" ref="F82" si="69">SUM(F80:F81)</f>
        <v>5787.15</v>
      </c>
      <c r="G82" s="33">
        <f t="shared" ref="G82" si="70">SUM(G80:G81)</f>
        <v>7109.7</v>
      </c>
      <c r="H82" s="33">
        <f t="shared" ref="H82" si="71">SUM(H80:H81)</f>
        <v>7109.85</v>
      </c>
    </row>
    <row r="83" spans="1:8" x14ac:dyDescent="0.25">
      <c r="A83" s="60"/>
      <c r="B83" s="41" t="s">
        <v>30</v>
      </c>
      <c r="C83" s="30"/>
      <c r="D83" s="30">
        <f t="shared" ref="D83" si="72">SUM(D76,D82)</f>
        <v>31886.85</v>
      </c>
      <c r="E83" s="30">
        <f t="shared" ref="E83" si="73">SUM(E76,E82)</f>
        <v>31887</v>
      </c>
      <c r="F83" s="30">
        <f t="shared" ref="F83" si="74">SUM(F76,F82)</f>
        <v>31887.15</v>
      </c>
      <c r="G83" s="30">
        <f t="shared" ref="G83" si="75">SUM(G76,G82)</f>
        <v>41909.699999999997</v>
      </c>
      <c r="H83" s="30">
        <f t="shared" ref="H83" si="76">SUM(H76,H82)</f>
        <v>41909.85</v>
      </c>
    </row>
    <row r="84" spans="1:8" x14ac:dyDescent="0.25">
      <c r="A84" s="61"/>
      <c r="B84" s="21" t="s">
        <v>31</v>
      </c>
      <c r="C84" s="30"/>
      <c r="D84" s="30">
        <f t="shared" ref="D84" si="77">SUM(D83*12)</f>
        <v>382642.19999999995</v>
      </c>
      <c r="E84" s="30">
        <f t="shared" ref="E84" si="78">SUM(E83*12)</f>
        <v>382644</v>
      </c>
      <c r="F84" s="30">
        <f t="shared" ref="F84" si="79">SUM(F83*12)</f>
        <v>382645.80000000005</v>
      </c>
      <c r="G84" s="30">
        <f t="shared" ref="G84" si="80">SUM(G83*12)</f>
        <v>502916.39999999997</v>
      </c>
      <c r="H84" s="30">
        <f t="shared" ref="H84" si="81">SUM(H83*12)</f>
        <v>502918.19999999995</v>
      </c>
    </row>
    <row r="85" spans="1:8" x14ac:dyDescent="0.25">
      <c r="A85" s="59" t="s">
        <v>23</v>
      </c>
      <c r="B85" s="38" t="s">
        <v>61</v>
      </c>
      <c r="C85" s="34"/>
      <c r="D85" s="34"/>
      <c r="E85" s="34">
        <f>SUM(E9-E86)</f>
        <v>26100</v>
      </c>
      <c r="F85" s="34">
        <f>SUM(F9-F86)</f>
        <v>26100</v>
      </c>
      <c r="G85" s="34">
        <f>SUM(G9-G86)</f>
        <v>34800</v>
      </c>
      <c r="H85" s="34">
        <f>SUM(H9-H86)</f>
        <v>34800</v>
      </c>
    </row>
    <row r="86" spans="1:8" x14ac:dyDescent="0.25">
      <c r="A86" s="60"/>
      <c r="B86" s="1" t="s">
        <v>62</v>
      </c>
      <c r="C86" s="33"/>
      <c r="D86" s="33"/>
      <c r="E86" s="33">
        <f>SUM(E9*13%)</f>
        <v>3900</v>
      </c>
      <c r="F86" s="33">
        <f>SUM(F9*13%)</f>
        <v>3900</v>
      </c>
      <c r="G86" s="33">
        <f>SUM(G9*13%)</f>
        <v>5200</v>
      </c>
      <c r="H86" s="33">
        <f>SUM(H9*13%)</f>
        <v>5200</v>
      </c>
    </row>
    <row r="87" spans="1:8" x14ac:dyDescent="0.25">
      <c r="A87" s="60"/>
      <c r="B87" s="1" t="s">
        <v>63</v>
      </c>
      <c r="C87" s="33"/>
      <c r="D87" s="33"/>
      <c r="E87" s="33">
        <v>12132</v>
      </c>
      <c r="F87" s="33">
        <v>12133</v>
      </c>
      <c r="G87" s="33">
        <v>12134</v>
      </c>
      <c r="H87" s="33">
        <v>12135</v>
      </c>
    </row>
    <row r="88" spans="1:8" x14ac:dyDescent="0.25">
      <c r="A88" s="60"/>
      <c r="B88" s="1" t="s">
        <v>29</v>
      </c>
      <c r="C88" s="33"/>
      <c r="D88" s="33"/>
      <c r="E88" s="33">
        <f t="shared" ref="E88" si="82">SUM(E85-E87)</f>
        <v>13968</v>
      </c>
      <c r="F88" s="33">
        <f t="shared" ref="F88" si="83">SUM(F85-F87)</f>
        <v>13967</v>
      </c>
      <c r="G88" s="33">
        <f t="shared" ref="G88" si="84">SUM(G85-G87)</f>
        <v>22666</v>
      </c>
      <c r="H88" s="33">
        <f t="shared" ref="H88" si="85">SUM(H85-H87)</f>
        <v>22665</v>
      </c>
    </row>
    <row r="89" spans="1:8" x14ac:dyDescent="0.25">
      <c r="A89" s="60"/>
      <c r="B89" s="1" t="s">
        <v>64</v>
      </c>
      <c r="C89" s="33"/>
      <c r="D89" s="33"/>
      <c r="E89" s="33">
        <f t="shared" ref="E89" si="86">SUM(E87*30.2%)</f>
        <v>3663.864</v>
      </c>
      <c r="F89" s="33">
        <f t="shared" ref="F89:H89" si="87">SUM(F87*30.2%)</f>
        <v>3664.1659999999997</v>
      </c>
      <c r="G89" s="33">
        <f t="shared" si="87"/>
        <v>3664.4679999999998</v>
      </c>
      <c r="H89" s="33">
        <f t="shared" si="87"/>
        <v>3664.77</v>
      </c>
    </row>
    <row r="90" spans="1:8" x14ac:dyDescent="0.25">
      <c r="A90" s="60"/>
      <c r="B90" s="1" t="s">
        <v>65</v>
      </c>
      <c r="C90" s="33"/>
      <c r="D90" s="33"/>
      <c r="E90" s="33">
        <f t="shared" ref="E90" si="88">SUM(E88*15.2%)</f>
        <v>2123.136</v>
      </c>
      <c r="F90" s="33">
        <f t="shared" ref="F90:H90" si="89">SUM(F88*15.2%)</f>
        <v>2122.9839999999999</v>
      </c>
      <c r="G90" s="33">
        <f t="shared" si="89"/>
        <v>3445.232</v>
      </c>
      <c r="H90" s="33">
        <f t="shared" si="89"/>
        <v>3445.08</v>
      </c>
    </row>
    <row r="91" spans="1:8" x14ac:dyDescent="0.25">
      <c r="A91" s="60"/>
      <c r="B91" s="1" t="s">
        <v>66</v>
      </c>
      <c r="C91" s="33"/>
      <c r="D91" s="33"/>
      <c r="E91" s="33">
        <f t="shared" ref="E91" si="90">SUM(E89:E90)</f>
        <v>5787</v>
      </c>
      <c r="F91" s="33">
        <f t="shared" ref="F91" si="91">SUM(F89:F90)</f>
        <v>5787.15</v>
      </c>
      <c r="G91" s="33">
        <f t="shared" ref="G91" si="92">SUM(G89:G90)</f>
        <v>7109.7</v>
      </c>
      <c r="H91" s="33">
        <f t="shared" ref="H91" si="93">SUM(H89:H90)</f>
        <v>7109.85</v>
      </c>
    </row>
    <row r="92" spans="1:8" x14ac:dyDescent="0.25">
      <c r="A92" s="60"/>
      <c r="B92" s="41" t="s">
        <v>30</v>
      </c>
      <c r="C92" s="30"/>
      <c r="D92" s="30"/>
      <c r="E92" s="30">
        <f t="shared" ref="E92" si="94">SUM(E85,E91)</f>
        <v>31887</v>
      </c>
      <c r="F92" s="30">
        <f t="shared" ref="F92" si="95">SUM(F85,F91)</f>
        <v>31887.15</v>
      </c>
      <c r="G92" s="30">
        <f t="shared" ref="G92" si="96">SUM(G85,G91)</f>
        <v>41909.699999999997</v>
      </c>
      <c r="H92" s="30">
        <f t="shared" ref="H92" si="97">SUM(H85,H91)</f>
        <v>41909.85</v>
      </c>
    </row>
    <row r="93" spans="1:8" ht="35.25" customHeight="1" x14ac:dyDescent="0.25">
      <c r="A93" s="61"/>
      <c r="B93" s="21" t="s">
        <v>31</v>
      </c>
      <c r="C93" s="30"/>
      <c r="D93" s="30"/>
      <c r="E93" s="30">
        <f t="shared" ref="E93" si="98">SUM(E92*12)</f>
        <v>382644</v>
      </c>
      <c r="F93" s="30">
        <f t="shared" ref="F93" si="99">SUM(F92*12)</f>
        <v>382645.80000000005</v>
      </c>
      <c r="G93" s="30">
        <f t="shared" ref="G93" si="100">SUM(G92*12)</f>
        <v>502916.39999999997</v>
      </c>
      <c r="H93" s="30">
        <f t="shared" ref="H93" si="101">SUM(H92*12)</f>
        <v>502918.19999999995</v>
      </c>
    </row>
    <row r="94" spans="1:8" x14ac:dyDescent="0.25">
      <c r="B94" s="24"/>
      <c r="C94" s="30" t="s">
        <v>6</v>
      </c>
      <c r="D94" s="30" t="s">
        <v>7</v>
      </c>
      <c r="E94" s="30" t="s">
        <v>8</v>
      </c>
      <c r="F94" s="30" t="s">
        <v>9</v>
      </c>
      <c r="G94" s="30" t="s">
        <v>10</v>
      </c>
      <c r="H94" s="30" t="s">
        <v>59</v>
      </c>
    </row>
    <row r="95" spans="1:8" ht="44.25" customHeight="1" x14ac:dyDescent="0.25">
      <c r="B95" s="19" t="s">
        <v>32</v>
      </c>
      <c r="C95" s="30">
        <f>SUM(C30,C39,C48,C57,C66,C75)</f>
        <v>2175573.6</v>
      </c>
      <c r="D95" s="30">
        <f>SUM(D30,D39,D48,D57,D66,D75,D84)</f>
        <v>2919033</v>
      </c>
      <c r="E95" s="30">
        <f>SUM(E30,E39,E48,E57,E66,E75,E84,E93)</f>
        <v>4444243.1999999993</v>
      </c>
      <c r="F95" s="30">
        <f>SUM(F30,F39,F48,F57,F66,F75,F84,F93)</f>
        <v>5466542.3999999985</v>
      </c>
      <c r="G95" s="30">
        <f>SUM(G30,G39,G48,G57,G66,G75,G84,G93)</f>
        <v>6609110.4000000013</v>
      </c>
      <c r="H95" s="30">
        <f>SUM(H30,H39,H48,H57,H66,H75,H84,H93)</f>
        <v>7631409.6000000015</v>
      </c>
    </row>
    <row r="96" spans="1:8" x14ac:dyDescent="0.25">
      <c r="B96" s="26"/>
      <c r="C96" s="27"/>
    </row>
    <row r="97" spans="2:3" x14ac:dyDescent="0.25">
      <c r="B97" s="26"/>
      <c r="C97" s="27"/>
    </row>
    <row r="98" spans="2:3" x14ac:dyDescent="0.25">
      <c r="B98" s="28"/>
      <c r="C98" s="29"/>
    </row>
    <row r="99" spans="2:3" x14ac:dyDescent="0.25">
      <c r="B99" s="24"/>
      <c r="C99" s="25"/>
    </row>
    <row r="100" spans="2:3" x14ac:dyDescent="0.25">
      <c r="B100" s="26"/>
      <c r="C100" s="27"/>
    </row>
    <row r="101" spans="2:3" x14ac:dyDescent="0.25">
      <c r="B101" s="26"/>
      <c r="C101" s="27"/>
    </row>
    <row r="102" spans="2:3" x14ac:dyDescent="0.25">
      <c r="B102" s="26"/>
      <c r="C102" s="27"/>
    </row>
    <row r="103" spans="2:3" x14ac:dyDescent="0.25">
      <c r="B103" s="26"/>
      <c r="C103" s="27"/>
    </row>
    <row r="104" spans="2:3" x14ac:dyDescent="0.25">
      <c r="B104" s="28"/>
      <c r="C104" s="29"/>
    </row>
    <row r="105" spans="2:3" x14ac:dyDescent="0.25">
      <c r="B105" s="24"/>
      <c r="C105" s="25"/>
    </row>
    <row r="106" spans="2:3" x14ac:dyDescent="0.25">
      <c r="B106" s="26"/>
      <c r="C106" s="27"/>
    </row>
    <row r="107" spans="2:3" x14ac:dyDescent="0.25">
      <c r="B107" s="26"/>
      <c r="C107" s="27"/>
    </row>
    <row r="108" spans="2:3" x14ac:dyDescent="0.25">
      <c r="B108" s="26"/>
      <c r="C108" s="27"/>
    </row>
    <row r="109" spans="2:3" x14ac:dyDescent="0.25">
      <c r="B109" s="26"/>
      <c r="C109" s="27"/>
    </row>
    <row r="110" spans="2:3" x14ac:dyDescent="0.25">
      <c r="B110" s="28"/>
      <c r="C110" s="29"/>
    </row>
    <row r="111" spans="2:3" x14ac:dyDescent="0.25">
      <c r="B111" s="24"/>
      <c r="C111" s="25"/>
    </row>
  </sheetData>
  <mergeCells count="8">
    <mergeCell ref="A22:A30"/>
    <mergeCell ref="A31:A39"/>
    <mergeCell ref="A76:A84"/>
    <mergeCell ref="A85:A93"/>
    <mergeCell ref="A40:A48"/>
    <mergeCell ref="A49:A57"/>
    <mergeCell ref="A58:A66"/>
    <mergeCell ref="A67:A75"/>
  </mergeCells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8"/>
  <sheetViews>
    <sheetView tabSelected="1" workbookViewId="0">
      <selection activeCell="G36" sqref="G36"/>
    </sheetView>
  </sheetViews>
  <sheetFormatPr defaultRowHeight="15" x14ac:dyDescent="0.25"/>
  <cols>
    <col min="1" max="1" width="40" style="1" customWidth="1"/>
    <col min="2" max="2" width="16" style="1" customWidth="1"/>
    <col min="3" max="3" width="16.140625" style="1" customWidth="1"/>
    <col min="4" max="4" width="14.140625" style="1" customWidth="1"/>
    <col min="5" max="5" width="13.5703125" style="1" customWidth="1"/>
    <col min="6" max="6" width="14.28515625" style="1" customWidth="1"/>
    <col min="7" max="7" width="14.42578125" style="1" customWidth="1"/>
    <col min="8" max="8" width="24.140625" style="1" customWidth="1"/>
    <col min="9" max="9" width="33.28515625" style="1" customWidth="1"/>
    <col min="10" max="11" width="11.42578125" style="1" bestFit="1" customWidth="1"/>
    <col min="12" max="14" width="10.42578125" style="1" bestFit="1" customWidth="1"/>
    <col min="15" max="16384" width="9.140625" style="1"/>
  </cols>
  <sheetData>
    <row r="1" spans="1:9" s="3" customFormat="1" x14ac:dyDescent="0.25">
      <c r="A1" s="3" t="s">
        <v>40</v>
      </c>
      <c r="B1" s="3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59</v>
      </c>
      <c r="H1" s="3" t="s">
        <v>73</v>
      </c>
    </row>
    <row r="2" spans="1:9" x14ac:dyDescent="0.25">
      <c r="A2" s="1" t="s">
        <v>41</v>
      </c>
      <c r="B2" s="4">
        <f>'Прогноз продаж'!J2</f>
        <v>6640000</v>
      </c>
      <c r="C2" s="4">
        <f>'Прогноз продаж'!K2</f>
        <v>9960000</v>
      </c>
      <c r="D2" s="4">
        <f>'Прогноз продаж'!L2</f>
        <v>13020000</v>
      </c>
      <c r="E2" s="4">
        <f>'Прогноз продаж'!M2</f>
        <v>19270000</v>
      </c>
      <c r="F2" s="4">
        <f>'Прогноз продаж'!N2</f>
        <v>27270000</v>
      </c>
      <c r="G2" s="4">
        <f>'Прогноз продаж'!O2</f>
        <v>36720000</v>
      </c>
      <c r="H2" s="42">
        <f>SUM(B2:G2)</f>
        <v>112880000</v>
      </c>
      <c r="I2" s="2"/>
    </row>
    <row r="3" spans="1:9" x14ac:dyDescent="0.25">
      <c r="A3" s="1" t="s">
        <v>43</v>
      </c>
      <c r="B3" s="2">
        <f>Себестоимость!J2</f>
        <v>1224000</v>
      </c>
      <c r="C3" s="2">
        <f>Себестоимость!K2</f>
        <v>1596000</v>
      </c>
      <c r="D3" s="2">
        <f>Себестоимость!L2</f>
        <v>2180000</v>
      </c>
      <c r="E3" s="2">
        <f>Себестоимость!M2</f>
        <v>3163000</v>
      </c>
      <c r="F3" s="2">
        <f>Себестоимость!N2</f>
        <v>4716000</v>
      </c>
      <c r="G3" s="2">
        <f>Себестоимость!O2</f>
        <v>6248000</v>
      </c>
      <c r="H3" s="42">
        <f t="shared" ref="H3:H28" si="0">SUM(B3:G3)</f>
        <v>19127000</v>
      </c>
    </row>
    <row r="4" spans="1:9" x14ac:dyDescent="0.25">
      <c r="A4" s="1" t="s">
        <v>71</v>
      </c>
      <c r="B4" s="39">
        <f>'Расходы на сотрудников'!C95</f>
        <v>2175573.6</v>
      </c>
      <c r="C4" s="39">
        <f>'Расходы на сотрудников'!D95</f>
        <v>2919033</v>
      </c>
      <c r="D4" s="39">
        <f>'Расходы на сотрудников'!E95</f>
        <v>4444243.1999999993</v>
      </c>
      <c r="E4" s="39">
        <f>'Расходы на сотрудников'!F95</f>
        <v>5466542.3999999985</v>
      </c>
      <c r="F4" s="39">
        <f>'Расходы на сотрудников'!G95</f>
        <v>6609110.4000000013</v>
      </c>
      <c r="G4" s="39">
        <f>'Расходы на сотрудников'!H95</f>
        <v>7631409.6000000015</v>
      </c>
      <c r="H4" s="42">
        <f t="shared" si="0"/>
        <v>29245912.199999999</v>
      </c>
    </row>
    <row r="5" spans="1:9" x14ac:dyDescent="0.25">
      <c r="A5" s="1" t="s">
        <v>70</v>
      </c>
      <c r="B5" s="40">
        <f>'Расходы на сотрудников'!C19</f>
        <v>2040000</v>
      </c>
      <c r="C5" s="40">
        <f>'Расходы на сотрудников'!D19</f>
        <v>2760000</v>
      </c>
      <c r="D5" s="40">
        <f>'Расходы на сотрудников'!E19</f>
        <v>4260000</v>
      </c>
      <c r="E5" s="40">
        <f>'Расходы на сотрудников'!F19</f>
        <v>5280000</v>
      </c>
      <c r="F5" s="40">
        <f>'Расходы на сотрудников'!G19</f>
        <v>6420000</v>
      </c>
      <c r="G5" s="40">
        <f>'Расходы на сотрудников'!H19</f>
        <v>7440000</v>
      </c>
      <c r="H5" s="42">
        <f t="shared" si="0"/>
        <v>28200000</v>
      </c>
    </row>
    <row r="6" spans="1:9" x14ac:dyDescent="0.25">
      <c r="A6" s="1" t="s">
        <v>44</v>
      </c>
      <c r="B6" s="2">
        <v>84000</v>
      </c>
      <c r="C6" s="2">
        <v>84000</v>
      </c>
      <c r="D6" s="2">
        <v>108000</v>
      </c>
      <c r="E6" s="2">
        <v>108000</v>
      </c>
      <c r="F6" s="2">
        <v>120000</v>
      </c>
      <c r="G6" s="2">
        <v>120000</v>
      </c>
      <c r="H6" s="42">
        <f t="shared" si="0"/>
        <v>624000</v>
      </c>
    </row>
    <row r="7" spans="1:9" x14ac:dyDescent="0.25">
      <c r="A7" s="48" t="s">
        <v>45</v>
      </c>
      <c r="B7" s="2">
        <v>1156600</v>
      </c>
      <c r="C7" s="2"/>
      <c r="D7" s="2"/>
      <c r="E7" s="2"/>
      <c r="F7" s="2"/>
      <c r="G7" s="2"/>
      <c r="H7" s="42">
        <f t="shared" si="0"/>
        <v>1156600</v>
      </c>
    </row>
    <row r="8" spans="1:9" x14ac:dyDescent="0.25">
      <c r="A8" s="1" t="s">
        <v>46</v>
      </c>
      <c r="B8" s="2">
        <v>53000</v>
      </c>
      <c r="C8" s="2">
        <v>90525</v>
      </c>
      <c r="D8" s="2">
        <v>112450</v>
      </c>
      <c r="E8" s="2">
        <v>123000</v>
      </c>
      <c r="F8" s="2">
        <v>123200</v>
      </c>
      <c r="G8" s="2">
        <v>160300</v>
      </c>
      <c r="H8" s="42">
        <f t="shared" si="0"/>
        <v>662475</v>
      </c>
    </row>
    <row r="9" spans="1:9" x14ac:dyDescent="0.25">
      <c r="A9" s="1" t="s">
        <v>48</v>
      </c>
      <c r="B9" s="2">
        <f>Маркетинг!B9</f>
        <v>720000</v>
      </c>
      <c r="C9" s="2">
        <f>Маркетинг!C9</f>
        <v>840000</v>
      </c>
      <c r="D9" s="2">
        <f>Маркетинг!D9</f>
        <v>960000</v>
      </c>
      <c r="E9" s="2">
        <f>Маркетинг!E9</f>
        <v>1080000</v>
      </c>
      <c r="F9" s="2">
        <f>Маркетинг!F9</f>
        <v>1200000</v>
      </c>
      <c r="G9" s="2">
        <f>Маркетинг!G9</f>
        <v>1284000</v>
      </c>
      <c r="H9" s="42">
        <f t="shared" si="0"/>
        <v>6084000</v>
      </c>
    </row>
    <row r="10" spans="1:9" x14ac:dyDescent="0.25">
      <c r="A10" s="1" t="s">
        <v>56</v>
      </c>
      <c r="B10" s="2">
        <v>270000</v>
      </c>
      <c r="C10" s="2">
        <v>270000</v>
      </c>
      <c r="D10" s="2">
        <v>270000</v>
      </c>
      <c r="E10" s="2">
        <v>336000</v>
      </c>
      <c r="F10" s="2">
        <v>336000</v>
      </c>
      <c r="G10" s="2">
        <v>336000</v>
      </c>
      <c r="H10" s="42">
        <f t="shared" si="0"/>
        <v>1818000</v>
      </c>
    </row>
    <row r="11" spans="1:9" x14ac:dyDescent="0.25">
      <c r="A11" s="1" t="s">
        <v>52</v>
      </c>
      <c r="B11" s="2">
        <v>100000</v>
      </c>
      <c r="C11" s="2"/>
      <c r="D11" s="2"/>
      <c r="E11" s="2">
        <v>100000</v>
      </c>
      <c r="F11" s="2"/>
      <c r="G11" s="2"/>
      <c r="H11" s="42">
        <f t="shared" si="0"/>
        <v>200000</v>
      </c>
    </row>
    <row r="12" spans="1:9" x14ac:dyDescent="0.25">
      <c r="A12" s="1" t="s">
        <v>53</v>
      </c>
      <c r="B12" s="2">
        <v>35000</v>
      </c>
      <c r="C12" s="2"/>
      <c r="D12" s="2"/>
      <c r="E12" s="2">
        <v>15000</v>
      </c>
      <c r="F12" s="2"/>
      <c r="G12" s="2"/>
      <c r="H12" s="42">
        <f t="shared" si="0"/>
        <v>50000</v>
      </c>
    </row>
    <row r="13" spans="1:9" x14ac:dyDescent="0.25">
      <c r="A13" s="1" t="s">
        <v>51</v>
      </c>
      <c r="B13" s="2">
        <v>48000</v>
      </c>
      <c r="C13" s="2">
        <v>48000</v>
      </c>
      <c r="D13" s="2">
        <v>48000</v>
      </c>
      <c r="E13" s="2">
        <v>48000</v>
      </c>
      <c r="F13" s="2">
        <v>48000</v>
      </c>
      <c r="G13" s="2">
        <v>48000</v>
      </c>
      <c r="H13" s="42">
        <f t="shared" si="0"/>
        <v>288000</v>
      </c>
    </row>
    <row r="14" spans="1:9" ht="16.5" customHeight="1" x14ac:dyDescent="0.25">
      <c r="A14" s="48" t="s">
        <v>47</v>
      </c>
      <c r="B14" s="2"/>
      <c r="C14" s="2"/>
      <c r="D14" s="2"/>
      <c r="E14" s="2"/>
      <c r="F14" s="2"/>
      <c r="G14" s="2"/>
      <c r="H14" s="42">
        <f t="shared" si="0"/>
        <v>0</v>
      </c>
    </row>
    <row r="15" spans="1:9" s="3" customFormat="1" x14ac:dyDescent="0.25">
      <c r="A15" s="3" t="s">
        <v>49</v>
      </c>
      <c r="B15" s="4">
        <f t="shared" ref="B15:G15" si="1">SUM(B3+B14,B4,B6,B7,B8,B9,B10,B11,B12,B13)</f>
        <v>5866173.5999999996</v>
      </c>
      <c r="C15" s="4">
        <f t="shared" si="1"/>
        <v>5847558</v>
      </c>
      <c r="D15" s="4">
        <f t="shared" si="1"/>
        <v>8122693.1999999993</v>
      </c>
      <c r="E15" s="4">
        <f t="shared" si="1"/>
        <v>10439542.399999999</v>
      </c>
      <c r="F15" s="4">
        <f t="shared" si="1"/>
        <v>13152310.400000002</v>
      </c>
      <c r="G15" s="4">
        <f t="shared" si="1"/>
        <v>15827709.600000001</v>
      </c>
      <c r="H15" s="4">
        <f t="shared" si="0"/>
        <v>59255987.199999996</v>
      </c>
    </row>
    <row r="16" spans="1:9" s="3" customFormat="1" ht="16.5" customHeight="1" x14ac:dyDescent="0.25">
      <c r="A16" s="1" t="s">
        <v>42</v>
      </c>
      <c r="B16" s="40">
        <f t="shared" ref="B16:G16" si="2">B2-B15</f>
        <v>773826.40000000037</v>
      </c>
      <c r="C16" s="42">
        <f t="shared" si="2"/>
        <v>4112442</v>
      </c>
      <c r="D16" s="42">
        <f t="shared" si="2"/>
        <v>4897306.8000000007</v>
      </c>
      <c r="E16" s="42">
        <f t="shared" si="2"/>
        <v>8830457.6000000015</v>
      </c>
      <c r="F16" s="42">
        <f t="shared" si="2"/>
        <v>14117689.599999998</v>
      </c>
      <c r="G16" s="42">
        <f t="shared" si="2"/>
        <v>20892290.399999999</v>
      </c>
      <c r="H16" s="42">
        <f t="shared" si="0"/>
        <v>53624012.799999997</v>
      </c>
    </row>
    <row r="17" spans="1:14" s="3" customFormat="1" ht="42" customHeight="1" x14ac:dyDescent="0.25">
      <c r="A17" s="1" t="s">
        <v>75</v>
      </c>
      <c r="B17" s="42">
        <f>B16*0.15</f>
        <v>116073.96000000005</v>
      </c>
      <c r="C17" s="42">
        <f>C16*0.05</f>
        <v>205622.1</v>
      </c>
      <c r="D17" s="42">
        <f t="shared" ref="D17:G17" si="3">D16*0.05</f>
        <v>244865.34000000005</v>
      </c>
      <c r="E17" s="42">
        <f t="shared" si="3"/>
        <v>441522.88000000012</v>
      </c>
      <c r="F17" s="42">
        <f t="shared" si="3"/>
        <v>705884.48</v>
      </c>
      <c r="G17" s="42">
        <f t="shared" si="3"/>
        <v>1044614.52</v>
      </c>
      <c r="H17" s="42">
        <f t="shared" si="0"/>
        <v>2758583.2800000003</v>
      </c>
    </row>
    <row r="18" spans="1:14" ht="16.5" customHeight="1" x14ac:dyDescent="0.25">
      <c r="A18" s="3" t="s">
        <v>50</v>
      </c>
      <c r="B18" s="4">
        <f>B16-B17</f>
        <v>657752.44000000029</v>
      </c>
      <c r="C18" s="4">
        <f t="shared" ref="C18:G18" si="4">C16-C17</f>
        <v>3906819.9</v>
      </c>
      <c r="D18" s="4">
        <f t="shared" si="4"/>
        <v>4652441.4600000009</v>
      </c>
      <c r="E18" s="4">
        <f t="shared" si="4"/>
        <v>8388934.7200000007</v>
      </c>
      <c r="F18" s="4">
        <f t="shared" si="4"/>
        <v>13411805.119999997</v>
      </c>
      <c r="G18" s="4">
        <f t="shared" si="4"/>
        <v>19847675.879999999</v>
      </c>
      <c r="H18" s="42">
        <f t="shared" si="0"/>
        <v>50865429.519999996</v>
      </c>
      <c r="N18" s="47"/>
    </row>
    <row r="19" spans="1:14" ht="16.5" customHeight="1" x14ac:dyDescent="0.25">
      <c r="A19" s="1" t="s">
        <v>55</v>
      </c>
      <c r="B19" s="2">
        <v>9000000</v>
      </c>
      <c r="C19" s="2"/>
      <c r="D19" s="2"/>
      <c r="E19" s="2"/>
      <c r="F19" s="2"/>
      <c r="G19" s="2"/>
      <c r="H19" s="42">
        <f t="shared" si="0"/>
        <v>9000000</v>
      </c>
      <c r="N19" s="64"/>
    </row>
    <row r="20" spans="1:14" ht="33" customHeight="1" x14ac:dyDescent="0.25">
      <c r="A20" s="1" t="s">
        <v>58</v>
      </c>
      <c r="B20" s="2">
        <f>SUM(B19-B15-B17)</f>
        <v>3017752.4400000004</v>
      </c>
      <c r="C20" s="2"/>
      <c r="D20" s="2"/>
      <c r="E20" s="2"/>
      <c r="F20" s="2"/>
      <c r="G20" s="2"/>
      <c r="H20" s="42">
        <f t="shared" si="0"/>
        <v>3017752.4400000004</v>
      </c>
      <c r="N20" s="65"/>
    </row>
    <row r="21" spans="1:14" ht="32.25" customHeight="1" x14ac:dyDescent="0.25">
      <c r="A21" s="1" t="s">
        <v>54</v>
      </c>
      <c r="B21" s="36">
        <v>0</v>
      </c>
      <c r="C21" s="37">
        <v>0.24</v>
      </c>
      <c r="D21" s="37">
        <v>0.3</v>
      </c>
      <c r="E21" s="37">
        <v>0.4</v>
      </c>
      <c r="F21" s="37">
        <v>0.6</v>
      </c>
      <c r="G21" s="37">
        <v>0.12</v>
      </c>
      <c r="H21" s="42"/>
      <c r="N21" s="66"/>
    </row>
    <row r="22" spans="1:14" ht="31.5" customHeight="1" x14ac:dyDescent="0.25">
      <c r="A22" s="1" t="s">
        <v>69</v>
      </c>
      <c r="B22" s="2">
        <f>SUM(B18*B21)</f>
        <v>0</v>
      </c>
      <c r="C22" s="42">
        <f t="shared" ref="C22:G22" si="5">SUM(C18*C21)</f>
        <v>937636.77599999995</v>
      </c>
      <c r="D22" s="42">
        <f t="shared" si="5"/>
        <v>1395732.4380000003</v>
      </c>
      <c r="E22" s="42">
        <f t="shared" si="5"/>
        <v>3355573.8880000003</v>
      </c>
      <c r="F22" s="42">
        <f t="shared" si="5"/>
        <v>8047083.0719999978</v>
      </c>
      <c r="G22" s="42">
        <f t="shared" si="5"/>
        <v>2381721.1055999999</v>
      </c>
      <c r="H22" s="42">
        <f t="shared" si="0"/>
        <v>16117747.279599998</v>
      </c>
      <c r="I22" s="45"/>
      <c r="N22" s="65"/>
    </row>
    <row r="23" spans="1:14" ht="16.5" customHeight="1" x14ac:dyDescent="0.25">
      <c r="A23" s="1" t="s">
        <v>62</v>
      </c>
      <c r="B23" s="40">
        <f t="shared" ref="B23:G23" si="6">SUM(B22*13%)</f>
        <v>0</v>
      </c>
      <c r="C23" s="42">
        <f t="shared" si="6"/>
        <v>121892.78087999999</v>
      </c>
      <c r="D23" s="42">
        <f t="shared" si="6"/>
        <v>181445.21694000004</v>
      </c>
      <c r="E23" s="42">
        <f t="shared" si="6"/>
        <v>436224.60544000007</v>
      </c>
      <c r="F23" s="42">
        <f t="shared" si="6"/>
        <v>1046120.7993599997</v>
      </c>
      <c r="G23" s="42">
        <f t="shared" si="6"/>
        <v>309623.74372799997</v>
      </c>
      <c r="H23" s="42">
        <f t="shared" si="0"/>
        <v>2095307.1463479998</v>
      </c>
    </row>
    <row r="24" spans="1:14" ht="16.5" customHeight="1" x14ac:dyDescent="0.25">
      <c r="A24" s="1" t="s">
        <v>68</v>
      </c>
      <c r="B24" s="40">
        <f t="shared" ref="B24:G24" si="7">SUM(B22-B23)</f>
        <v>0</v>
      </c>
      <c r="C24" s="42">
        <f t="shared" si="7"/>
        <v>815743.99511999998</v>
      </c>
      <c r="D24" s="42">
        <f t="shared" si="7"/>
        <v>1214287.2210600004</v>
      </c>
      <c r="E24" s="42">
        <f t="shared" si="7"/>
        <v>2919349.2825600002</v>
      </c>
      <c r="F24" s="42">
        <f t="shared" si="7"/>
        <v>7000962.2726399982</v>
      </c>
      <c r="G24" s="42">
        <f t="shared" si="7"/>
        <v>2072097.3618719999</v>
      </c>
      <c r="H24" s="42">
        <f t="shared" si="0"/>
        <v>14022440.133252</v>
      </c>
    </row>
    <row r="25" spans="1:14" ht="16.5" customHeight="1" x14ac:dyDescent="0.25">
      <c r="A25" s="37" t="s">
        <v>77</v>
      </c>
      <c r="B25" s="46">
        <f>SUM(B24*7%)</f>
        <v>0</v>
      </c>
      <c r="C25" s="46">
        <f t="shared" ref="C25:H25" si="8">SUM(C24*7%)</f>
        <v>57102.079658400005</v>
      </c>
      <c r="D25" s="46">
        <f t="shared" si="8"/>
        <v>85000.105474200027</v>
      </c>
      <c r="E25" s="46">
        <f t="shared" si="8"/>
        <v>204354.44977920005</v>
      </c>
      <c r="F25" s="46">
        <f t="shared" si="8"/>
        <v>490067.35908479994</v>
      </c>
      <c r="G25" s="46">
        <f t="shared" si="8"/>
        <v>145046.81533104001</v>
      </c>
      <c r="H25" s="46">
        <f>SUM(B25:G25)</f>
        <v>981570.80932763987</v>
      </c>
    </row>
    <row r="26" spans="1:14" ht="16.5" customHeight="1" x14ac:dyDescent="0.25">
      <c r="A26" s="63" t="s">
        <v>76</v>
      </c>
      <c r="B26" s="4">
        <f>SUM(B24-B25)</f>
        <v>0</v>
      </c>
      <c r="C26" s="4">
        <f t="shared" ref="C26:H26" si="9">SUM(C24-C25)</f>
        <v>758641.91546159994</v>
      </c>
      <c r="D26" s="4">
        <f t="shared" si="9"/>
        <v>1129287.1155858003</v>
      </c>
      <c r="E26" s="4">
        <f t="shared" si="9"/>
        <v>2714994.8327808003</v>
      </c>
      <c r="F26" s="4">
        <f t="shared" si="9"/>
        <v>6510894.9135551983</v>
      </c>
      <c r="G26" s="4">
        <f t="shared" si="9"/>
        <v>1927050.54654096</v>
      </c>
      <c r="H26" s="4">
        <f>SUM(B26:G26)</f>
        <v>13040869.323924359</v>
      </c>
    </row>
    <row r="27" spans="1:14" ht="16.5" customHeight="1" x14ac:dyDescent="0.25">
      <c r="B27" s="64"/>
      <c r="C27" s="62">
        <f>SUM(C26:F26)</f>
        <v>11113818.777383398</v>
      </c>
      <c r="D27" s="62"/>
      <c r="E27" s="62"/>
      <c r="F27" s="62"/>
      <c r="G27" s="42"/>
      <c r="H27" s="42"/>
    </row>
    <row r="28" spans="1:14" s="3" customFormat="1" x14ac:dyDescent="0.25">
      <c r="A28" s="3" t="s">
        <v>57</v>
      </c>
      <c r="B28" s="4">
        <f>SUM(B18-B22)</f>
        <v>657752.44000000029</v>
      </c>
      <c r="C28" s="4">
        <f t="shared" ref="C28:G28" si="10">SUM(C18-C22)</f>
        <v>2969183.1239999998</v>
      </c>
      <c r="D28" s="4">
        <f t="shared" si="10"/>
        <v>3256709.0220000008</v>
      </c>
      <c r="E28" s="4">
        <f t="shared" si="10"/>
        <v>5033360.8320000004</v>
      </c>
      <c r="F28" s="4">
        <f t="shared" si="10"/>
        <v>5364722.0479999995</v>
      </c>
      <c r="G28" s="4">
        <f t="shared" si="10"/>
        <v>17465954.7744</v>
      </c>
      <c r="H28" s="4">
        <f t="shared" si="0"/>
        <v>34747682.240400001</v>
      </c>
    </row>
    <row r="29" spans="1:14" x14ac:dyDescent="0.25">
      <c r="A29" s="1" t="s">
        <v>74</v>
      </c>
      <c r="B29" s="44">
        <f t="shared" ref="B29:H29" si="11">B18/B2*100</f>
        <v>9.9059102409638591</v>
      </c>
      <c r="C29" s="44">
        <f t="shared" si="11"/>
        <v>39.225099397590363</v>
      </c>
      <c r="D29" s="44">
        <f t="shared" si="11"/>
        <v>35.733037327188946</v>
      </c>
      <c r="E29" s="44">
        <f t="shared" si="11"/>
        <v>43.533651894135964</v>
      </c>
      <c r="F29" s="44">
        <f t="shared" si="11"/>
        <v>49.181536927026023</v>
      </c>
      <c r="G29" s="44">
        <f t="shared" si="11"/>
        <v>54.051404901960787</v>
      </c>
      <c r="H29" s="44">
        <f t="shared" si="11"/>
        <v>45.061507370659101</v>
      </c>
    </row>
    <row r="32" spans="1:14" x14ac:dyDescent="0.25">
      <c r="A32" s="67" t="s">
        <v>80</v>
      </c>
      <c r="B32" s="67"/>
      <c r="C32" s="68">
        <f>SUM(36*1.12)</f>
        <v>40.320000000000007</v>
      </c>
      <c r="D32" s="68"/>
      <c r="E32" s="68"/>
    </row>
    <row r="33" spans="1:5" x14ac:dyDescent="0.25">
      <c r="B33" s="47"/>
      <c r="C33" s="47">
        <f>SUM(C18*0.893)</f>
        <v>3488790.1707000001</v>
      </c>
      <c r="D33" s="47">
        <f>SUM(D18*0.797)</f>
        <v>3707995.8436200009</v>
      </c>
      <c r="E33" s="47">
        <f>SUM(E18*0.712)</f>
        <v>5972921.5206399998</v>
      </c>
    </row>
    <row r="34" spans="1:5" x14ac:dyDescent="0.25">
      <c r="C34" s="62">
        <f>SUM(C33:E33)</f>
        <v>13169707.534960002</v>
      </c>
      <c r="D34" s="62"/>
      <c r="E34" s="62"/>
    </row>
    <row r="35" spans="1:5" x14ac:dyDescent="0.25">
      <c r="A35" s="69" t="s">
        <v>79</v>
      </c>
      <c r="B35" s="69"/>
      <c r="C35" s="67">
        <f>SUM(C34-9000000)</f>
        <v>4169707.5349600017</v>
      </c>
      <c r="D35" s="67"/>
      <c r="E35" s="67"/>
    </row>
    <row r="36" spans="1:5" x14ac:dyDescent="0.25">
      <c r="A36" s="69" t="s">
        <v>78</v>
      </c>
      <c r="B36" s="69"/>
      <c r="C36" s="70">
        <f>SUM(C35/9000000)</f>
        <v>0.46330083721777798</v>
      </c>
      <c r="D36" s="70"/>
      <c r="E36" s="70"/>
    </row>
    <row r="37" spans="1:5" x14ac:dyDescent="0.25">
      <c r="A37" s="69" t="s">
        <v>81</v>
      </c>
      <c r="B37" s="69"/>
      <c r="C37" s="68">
        <f>AVERAGE(3901380/480000)</f>
        <v>8.1278749999999995</v>
      </c>
      <c r="D37" s="68"/>
      <c r="E37" s="68"/>
    </row>
    <row r="38" spans="1:5" x14ac:dyDescent="0.25">
      <c r="A38" s="65"/>
      <c r="B38" s="65"/>
      <c r="C38" s="66"/>
      <c r="D38" s="66"/>
      <c r="E38" s="66"/>
    </row>
  </sheetData>
  <mergeCells count="10">
    <mergeCell ref="C32:E32"/>
    <mergeCell ref="C27:F27"/>
    <mergeCell ref="C34:E34"/>
    <mergeCell ref="C35:E35"/>
    <mergeCell ref="C36:E36"/>
    <mergeCell ref="C37:E37"/>
    <mergeCell ref="A32:B32"/>
    <mergeCell ref="A35:B35"/>
    <mergeCell ref="A36:B36"/>
    <mergeCell ref="A37:B37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"/>
  <sheetViews>
    <sheetView workbookViewId="0">
      <selection activeCell="K28" sqref="K28"/>
    </sheetView>
  </sheetViews>
  <sheetFormatPr defaultRowHeight="15" x14ac:dyDescent="0.25"/>
  <cols>
    <col min="1" max="1" width="20" style="1" customWidth="1"/>
    <col min="2" max="4" width="9.140625" style="1"/>
    <col min="5" max="7" width="10.42578125" style="1" bestFit="1" customWidth="1"/>
    <col min="8" max="16384" width="9.140625" style="1"/>
  </cols>
  <sheetData>
    <row r="1" spans="1:7" x14ac:dyDescent="0.25"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59</v>
      </c>
    </row>
    <row r="2" spans="1:7" x14ac:dyDescent="0.25">
      <c r="A2" s="1" t="s">
        <v>33</v>
      </c>
      <c r="B2" s="2">
        <v>10000</v>
      </c>
      <c r="C2" s="2">
        <v>15000</v>
      </c>
      <c r="D2" s="2">
        <v>20000</v>
      </c>
      <c r="E2" s="2">
        <v>15500</v>
      </c>
      <c r="F2" s="2">
        <v>16000</v>
      </c>
      <c r="G2" s="2">
        <v>13000</v>
      </c>
    </row>
    <row r="3" spans="1:7" x14ac:dyDescent="0.25">
      <c r="A3" s="1" t="s">
        <v>34</v>
      </c>
      <c r="B3" s="2">
        <v>15000</v>
      </c>
      <c r="C3" s="2">
        <v>17500</v>
      </c>
      <c r="D3" s="2">
        <v>20000</v>
      </c>
      <c r="E3" s="2">
        <v>16000</v>
      </c>
      <c r="F3" s="2">
        <v>16000</v>
      </c>
      <c r="G3" s="2">
        <v>13000</v>
      </c>
    </row>
    <row r="4" spans="1:7" x14ac:dyDescent="0.25">
      <c r="A4" s="1" t="s">
        <v>35</v>
      </c>
      <c r="B4" s="2">
        <v>15000</v>
      </c>
      <c r="C4" s="2">
        <v>17500</v>
      </c>
      <c r="D4" s="2">
        <v>20000</v>
      </c>
      <c r="E4" s="2">
        <v>16000</v>
      </c>
      <c r="F4" s="2">
        <v>16000</v>
      </c>
      <c r="G4" s="2">
        <v>13000</v>
      </c>
    </row>
    <row r="5" spans="1:7" ht="45" x14ac:dyDescent="0.25">
      <c r="A5" s="1" t="s">
        <v>36</v>
      </c>
      <c r="B5" s="2">
        <v>20000</v>
      </c>
      <c r="C5" s="2">
        <v>20000</v>
      </c>
      <c r="D5" s="2">
        <v>20000</v>
      </c>
      <c r="E5" s="2">
        <v>20000</v>
      </c>
      <c r="F5" s="2">
        <v>20000</v>
      </c>
      <c r="G5" s="2">
        <v>20000</v>
      </c>
    </row>
    <row r="6" spans="1:7" ht="30" x14ac:dyDescent="0.25">
      <c r="A6" s="1" t="s">
        <v>39</v>
      </c>
      <c r="B6" s="2"/>
      <c r="C6" s="2"/>
      <c r="D6" s="2"/>
      <c r="E6" s="2">
        <v>22500</v>
      </c>
      <c r="F6" s="2">
        <v>32000</v>
      </c>
      <c r="G6" s="2">
        <v>48000</v>
      </c>
    </row>
    <row r="7" spans="1:7" x14ac:dyDescent="0.25">
      <c r="B7" s="2"/>
      <c r="C7" s="2"/>
      <c r="D7" s="2"/>
      <c r="E7" s="2"/>
      <c r="F7" s="2"/>
      <c r="G7" s="2"/>
    </row>
    <row r="8" spans="1:7" x14ac:dyDescent="0.25">
      <c r="A8" s="1" t="s">
        <v>38</v>
      </c>
      <c r="B8" s="2">
        <f>SUM(B2:B5)</f>
        <v>60000</v>
      </c>
      <c r="C8" s="2">
        <f>SUM(C2:C5)</f>
        <v>70000</v>
      </c>
      <c r="D8" s="2">
        <f>SUM(D2:D5)</f>
        <v>80000</v>
      </c>
      <c r="E8" s="2">
        <f>SUM(E2:E6)</f>
        <v>90000</v>
      </c>
      <c r="F8" s="2">
        <f>SUM(F2:F6)</f>
        <v>100000</v>
      </c>
      <c r="G8" s="2">
        <f>SUM(G2:G6)</f>
        <v>107000</v>
      </c>
    </row>
    <row r="9" spans="1:7" s="3" customFormat="1" x14ac:dyDescent="0.25">
      <c r="A9" s="3" t="s">
        <v>37</v>
      </c>
      <c r="B9" s="4">
        <f t="shared" ref="B9:G9" si="0">SUM(B8*12)</f>
        <v>720000</v>
      </c>
      <c r="C9" s="4">
        <f t="shared" si="0"/>
        <v>840000</v>
      </c>
      <c r="D9" s="4">
        <f t="shared" si="0"/>
        <v>960000</v>
      </c>
      <c r="E9" s="4">
        <f t="shared" si="0"/>
        <v>1080000</v>
      </c>
      <c r="F9" s="4">
        <f t="shared" si="0"/>
        <v>1200000</v>
      </c>
      <c r="G9" s="4">
        <f t="shared" si="0"/>
        <v>1284000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Прогноз продаж</vt:lpstr>
      <vt:lpstr>Себестоимость</vt:lpstr>
      <vt:lpstr>Расходы на сотрудников</vt:lpstr>
      <vt:lpstr>Бюджет доходов и расходов</vt:lpstr>
      <vt:lpstr>Маркетинг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2021-01-18T20:21:31Z</dcterms:modified>
</cp:coreProperties>
</file>