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ндрей К\клиенты\Алексей, Южно-Сахалинск\"/>
    </mc:Choice>
  </mc:AlternateContent>
  <xr:revisionPtr revIDLastSave="0" documentId="13_ncr:1_{1383CE1C-1FBB-42B1-8302-DF024E9E2885}" xr6:coauthVersionLast="45" xr6:coauthVersionMax="45" xr10:uidLastSave="{00000000-0000-0000-0000-000000000000}"/>
  <bookViews>
    <workbookView xWindow="390" yWindow="390" windowWidth="27135" windowHeight="13815" xr2:uid="{00000000-000D-0000-FFFF-FFFF00000000}"/>
  </bookViews>
  <sheets>
    <sheet name="Финансовая модель" sheetId="1" r:id="rId1"/>
  </sheets>
  <calcPr calcId="181029"/>
  <customWorkbookViews>
    <customWorkbookView name="Filter 1" guid="{5FB28ABD-DCB4-4015-8B2E-5A041DA87514}" maximized="1" windowWidth="0" windowHeight="0" activeSheetId="0"/>
  </customWorkbookViews>
</workbook>
</file>

<file path=xl/calcChain.xml><?xml version="1.0" encoding="utf-8"?>
<calcChain xmlns="http://schemas.openxmlformats.org/spreadsheetml/2006/main">
  <c r="E74" i="1" l="1"/>
  <c r="J77" i="1" l="1"/>
  <c r="J76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F115" i="1"/>
  <c r="D56" i="1"/>
  <c r="D51" i="1" l="1"/>
  <c r="D14" i="1" s="1"/>
  <c r="B138" i="1"/>
  <c r="J131" i="1" l="1"/>
  <c r="I131" i="1"/>
  <c r="N131" i="1"/>
  <c r="R131" i="1"/>
  <c r="V131" i="1"/>
  <c r="Z131" i="1"/>
  <c r="AD131" i="1"/>
  <c r="AH131" i="1"/>
  <c r="AL131" i="1"/>
  <c r="AP131" i="1"/>
  <c r="AT131" i="1"/>
  <c r="AX131" i="1"/>
  <c r="BB131" i="1"/>
  <c r="BF131" i="1"/>
  <c r="BJ131" i="1"/>
  <c r="F131" i="1"/>
  <c r="AY131" i="1"/>
  <c r="BG131" i="1"/>
  <c r="G131" i="1"/>
  <c r="P131" i="1"/>
  <c r="X131" i="1"/>
  <c r="AF131" i="1"/>
  <c r="AN131" i="1"/>
  <c r="AV131" i="1"/>
  <c r="BD131" i="1"/>
  <c r="BL131" i="1"/>
  <c r="M131" i="1"/>
  <c r="U131" i="1"/>
  <c r="AC131" i="1"/>
  <c r="AK131" i="1"/>
  <c r="AS131" i="1"/>
  <c r="BA131" i="1"/>
  <c r="BI131" i="1"/>
  <c r="K131" i="1"/>
  <c r="O131" i="1"/>
  <c r="S131" i="1"/>
  <c r="W131" i="1"/>
  <c r="AA131" i="1"/>
  <c r="AE131" i="1"/>
  <c r="AI131" i="1"/>
  <c r="AM131" i="1"/>
  <c r="AQ131" i="1"/>
  <c r="AU131" i="1"/>
  <c r="BC131" i="1"/>
  <c r="BK131" i="1"/>
  <c r="L131" i="1"/>
  <c r="T131" i="1"/>
  <c r="AB131" i="1"/>
  <c r="AJ131" i="1"/>
  <c r="AR131" i="1"/>
  <c r="AZ131" i="1"/>
  <c r="BH131" i="1"/>
  <c r="H131" i="1"/>
  <c r="Q131" i="1"/>
  <c r="Y131" i="1"/>
  <c r="AG131" i="1"/>
  <c r="AO131" i="1"/>
  <c r="AW131" i="1"/>
  <c r="BE131" i="1"/>
  <c r="BM131" i="1"/>
  <c r="D77" i="1"/>
  <c r="D35" i="1" l="1"/>
  <c r="E100" i="1" l="1"/>
  <c r="D38" i="1"/>
  <c r="D300" i="1"/>
  <c r="D81" i="1" l="1"/>
  <c r="F81" i="1" s="1"/>
  <c r="E258" i="1" s="1"/>
  <c r="D250" i="1"/>
  <c r="D251" i="1"/>
  <c r="D252" i="1"/>
  <c r="D253" i="1"/>
  <c r="D254" i="1"/>
  <c r="D255" i="1"/>
  <c r="D256" i="1"/>
  <c r="I256" i="1"/>
  <c r="D257" i="1"/>
  <c r="I257" i="1"/>
  <c r="D258" i="1"/>
  <c r="I258" i="1"/>
  <c r="D259" i="1"/>
  <c r="I259" i="1"/>
  <c r="D260" i="1"/>
  <c r="I260" i="1"/>
  <c r="J260" i="1"/>
  <c r="D261" i="1"/>
  <c r="I261" i="1"/>
  <c r="J261" i="1"/>
  <c r="D262" i="1"/>
  <c r="I262" i="1"/>
  <c r="J262" i="1"/>
  <c r="D263" i="1"/>
  <c r="I263" i="1"/>
  <c r="J263" i="1"/>
  <c r="D264" i="1"/>
  <c r="I264" i="1"/>
  <c r="J264" i="1"/>
  <c r="D265" i="1"/>
  <c r="I265" i="1"/>
  <c r="J265" i="1"/>
  <c r="D266" i="1"/>
  <c r="I266" i="1"/>
  <c r="D267" i="1"/>
  <c r="I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F290" i="1"/>
  <c r="F289" i="1" s="1"/>
  <c r="E295" i="1"/>
  <c r="G296" i="1" s="1"/>
  <c r="G125" i="1" s="1"/>
  <c r="E296" i="1"/>
  <c r="F296" i="1"/>
  <c r="F125" i="1" s="1"/>
  <c r="H38" i="1"/>
  <c r="D54" i="1" s="1"/>
  <c r="F35" i="1"/>
  <c r="F43" i="1"/>
  <c r="F42" i="1"/>
  <c r="G199" i="1"/>
  <c r="H199" i="1" s="1"/>
  <c r="I199" i="1" s="1"/>
  <c r="J199" i="1" s="1"/>
  <c r="B185" i="1"/>
  <c r="B184" i="1"/>
  <c r="B183" i="1"/>
  <c r="B182" i="1"/>
  <c r="B181" i="1"/>
  <c r="B180" i="1"/>
  <c r="B179" i="1"/>
  <c r="B178" i="1"/>
  <c r="B177" i="1"/>
  <c r="B176" i="1"/>
  <c r="B175" i="1"/>
  <c r="B131" i="1"/>
  <c r="E192" i="1"/>
  <c r="F16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B141" i="1"/>
  <c r="B140" i="1"/>
  <c r="B139" i="1"/>
  <c r="B137" i="1"/>
  <c r="B136" i="1"/>
  <c r="B135" i="1"/>
  <c r="B134" i="1"/>
  <c r="B133" i="1"/>
  <c r="B132" i="1"/>
  <c r="D61" i="1"/>
  <c r="AS141" i="1" s="1"/>
  <c r="F82" i="1"/>
  <c r="E259" i="1" s="1"/>
  <c r="D80" i="1"/>
  <c r="F80" i="1" s="1"/>
  <c r="E257" i="1" s="1"/>
  <c r="D79" i="1"/>
  <c r="F79" i="1" s="1"/>
  <c r="E256" i="1" s="1"/>
  <c r="D78" i="1"/>
  <c r="F77" i="1"/>
  <c r="D76" i="1"/>
  <c r="D83" i="1" s="1"/>
  <c r="F83" i="1" s="1"/>
  <c r="I22" i="1"/>
  <c r="I21" i="1"/>
  <c r="F12" i="1"/>
  <c r="F11" i="1"/>
  <c r="F10" i="1"/>
  <c r="F107" i="1"/>
  <c r="E284" i="1" s="1"/>
  <c r="F106" i="1"/>
  <c r="E283" i="1" s="1"/>
  <c r="F105" i="1"/>
  <c r="E282" i="1" s="1"/>
  <c r="F104" i="1"/>
  <c r="E281" i="1" s="1"/>
  <c r="F103" i="1"/>
  <c r="E280" i="1" s="1"/>
  <c r="F102" i="1"/>
  <c r="E279" i="1" s="1"/>
  <c r="F100" i="1"/>
  <c r="E277" i="1" s="1"/>
  <c r="F99" i="1"/>
  <c r="E276" i="1" s="1"/>
  <c r="F98" i="1"/>
  <c r="E275" i="1" s="1"/>
  <c r="F97" i="1"/>
  <c r="E274" i="1" s="1"/>
  <c r="F96" i="1"/>
  <c r="E273" i="1" s="1"/>
  <c r="F95" i="1"/>
  <c r="E272" i="1" s="1"/>
  <c r="F94" i="1"/>
  <c r="E271" i="1" s="1"/>
  <c r="F93" i="1"/>
  <c r="E270" i="1" s="1"/>
  <c r="F92" i="1"/>
  <c r="E269" i="1" s="1"/>
  <c r="F91" i="1"/>
  <c r="E268" i="1" s="1"/>
  <c r="F90" i="1"/>
  <c r="E267" i="1" s="1"/>
  <c r="F89" i="1"/>
  <c r="E266" i="1" s="1"/>
  <c r="F88" i="1"/>
  <c r="E265" i="1" s="1"/>
  <c r="F87" i="1"/>
  <c r="E264" i="1" s="1"/>
  <c r="F86" i="1"/>
  <c r="E263" i="1" s="1"/>
  <c r="F85" i="1"/>
  <c r="E262" i="1" s="1"/>
  <c r="F84" i="1"/>
  <c r="E261" i="1" s="1"/>
  <c r="G158" i="1"/>
  <c r="E148" i="1"/>
  <c r="D75" i="1"/>
  <c r="F75" i="1" s="1"/>
  <c r="G290" i="1"/>
  <c r="G289" i="1" s="1"/>
  <c r="R141" i="1"/>
  <c r="P141" i="1"/>
  <c r="M120" i="1" l="1"/>
  <c r="U120" i="1"/>
  <c r="AA120" i="1"/>
  <c r="AH120" i="1"/>
  <c r="AP120" i="1"/>
  <c r="AT120" i="1"/>
  <c r="AY120" i="1"/>
  <c r="BD120" i="1"/>
  <c r="BJ120" i="1"/>
  <c r="I120" i="1"/>
  <c r="S120" i="1"/>
  <c r="Z120" i="1"/>
  <c r="AF120" i="1"/>
  <c r="AK120" i="1"/>
  <c r="AS120" i="1"/>
  <c r="AX120" i="1"/>
  <c r="BB120" i="1"/>
  <c r="BI120" i="1"/>
  <c r="BG120" i="1"/>
  <c r="G120" i="1"/>
  <c r="Q120" i="1"/>
  <c r="X120" i="1"/>
  <c r="AE120" i="1"/>
  <c r="AJ120" i="1"/>
  <c r="AR120" i="1"/>
  <c r="AV120" i="1"/>
  <c r="BA120" i="1"/>
  <c r="BH120" i="1"/>
  <c r="BL120" i="1"/>
  <c r="O120" i="1"/>
  <c r="V120" i="1"/>
  <c r="AC120" i="1"/>
  <c r="AI120" i="1"/>
  <c r="AQ120" i="1"/>
  <c r="AU120" i="1"/>
  <c r="AZ120" i="1"/>
  <c r="BF120" i="1"/>
  <c r="BK120" i="1"/>
  <c r="BC120" i="1"/>
  <c r="T120" i="1"/>
  <c r="AL120" i="1"/>
  <c r="AW120" i="1"/>
  <c r="J120" i="1"/>
  <c r="AB120" i="1"/>
  <c r="AN120" i="1"/>
  <c r="R120" i="1"/>
  <c r="BE120" i="1"/>
  <c r="Y120" i="1"/>
  <c r="W120" i="1"/>
  <c r="L120" i="1"/>
  <c r="P120" i="1"/>
  <c r="BM120" i="1"/>
  <c r="AG120" i="1"/>
  <c r="H120" i="1"/>
  <c r="AM120" i="1"/>
  <c r="K120" i="1"/>
  <c r="AD120" i="1"/>
  <c r="AO120" i="1"/>
  <c r="N120" i="1"/>
  <c r="F120" i="1"/>
  <c r="O119" i="1"/>
  <c r="AM119" i="1"/>
  <c r="P119" i="1"/>
  <c r="AY119" i="1"/>
  <c r="AI119" i="1"/>
  <c r="AU119" i="1"/>
  <c r="AA119" i="1"/>
  <c r="BK119" i="1"/>
  <c r="AN119" i="1"/>
  <c r="AL119" i="1"/>
  <c r="AF119" i="1"/>
  <c r="G119" i="1"/>
  <c r="X119" i="1"/>
  <c r="BC119" i="1"/>
  <c r="M119" i="1"/>
  <c r="BJ119" i="1"/>
  <c r="AH119" i="1"/>
  <c r="BF119" i="1"/>
  <c r="BM119" i="1"/>
  <c r="AW119" i="1"/>
  <c r="AG119" i="1"/>
  <c r="Q119" i="1"/>
  <c r="BH119" i="1"/>
  <c r="AR119" i="1"/>
  <c r="AB119" i="1"/>
  <c r="AD119" i="1"/>
  <c r="T119" i="1"/>
  <c r="BG119" i="1"/>
  <c r="I119" i="1"/>
  <c r="V119" i="1"/>
  <c r="AX119" i="1"/>
  <c r="BI119" i="1"/>
  <c r="AS119" i="1"/>
  <c r="AC119" i="1"/>
  <c r="BD119" i="1"/>
  <c r="H119" i="1"/>
  <c r="N119" i="1"/>
  <c r="S119" i="1"/>
  <c r="W119" i="1"/>
  <c r="BB119" i="1"/>
  <c r="R119" i="1"/>
  <c r="AP119" i="1"/>
  <c r="BE119" i="1"/>
  <c r="AO119" i="1"/>
  <c r="AZ119" i="1"/>
  <c r="J119" i="1"/>
  <c r="K119" i="1"/>
  <c r="L119" i="1"/>
  <c r="AJ119" i="1"/>
  <c r="AT119" i="1"/>
  <c r="Z119" i="1"/>
  <c r="BA119" i="1"/>
  <c r="AK119" i="1"/>
  <c r="U119" i="1"/>
  <c r="BL119" i="1"/>
  <c r="Y119" i="1"/>
  <c r="AV119" i="1"/>
  <c r="AQ119" i="1"/>
  <c r="AE119" i="1"/>
  <c r="T121" i="1"/>
  <c r="AY121" i="1"/>
  <c r="F121" i="1"/>
  <c r="I121" i="1"/>
  <c r="AE121" i="1"/>
  <c r="BK121" i="1"/>
  <c r="K121" i="1"/>
  <c r="AI121" i="1"/>
  <c r="AG121" i="1"/>
  <c r="S121" i="1"/>
  <c r="AU121" i="1"/>
  <c r="P121" i="1"/>
  <c r="AQ121" i="1"/>
  <c r="O121" i="1"/>
  <c r="AW121" i="1"/>
  <c r="BJ121" i="1"/>
  <c r="AD121" i="1"/>
  <c r="AX121" i="1"/>
  <c r="BI121" i="1"/>
  <c r="AC121" i="1"/>
  <c r="BD121" i="1"/>
  <c r="AN121" i="1"/>
  <c r="X121" i="1"/>
  <c r="N121" i="1"/>
  <c r="BB121" i="1"/>
  <c r="Z121" i="1"/>
  <c r="AK121" i="1"/>
  <c r="AB121" i="1"/>
  <c r="H121" i="1"/>
  <c r="L121" i="1"/>
  <c r="AM121" i="1"/>
  <c r="R121" i="1"/>
  <c r="AO121" i="1"/>
  <c r="G121" i="1"/>
  <c r="AP121" i="1"/>
  <c r="BA121" i="1"/>
  <c r="U121" i="1"/>
  <c r="AZ121" i="1"/>
  <c r="AJ121" i="1"/>
  <c r="BG121" i="1"/>
  <c r="AA121" i="1"/>
  <c r="BM121" i="1"/>
  <c r="Y121" i="1"/>
  <c r="V121" i="1"/>
  <c r="AL121" i="1"/>
  <c r="J121" i="1"/>
  <c r="AH121" i="1"/>
  <c r="AS121" i="1"/>
  <c r="Q121" i="1"/>
  <c r="BL121" i="1"/>
  <c r="AV121" i="1"/>
  <c r="AF121" i="1"/>
  <c r="W121" i="1"/>
  <c r="BE121" i="1"/>
  <c r="M121" i="1"/>
  <c r="AT121" i="1"/>
  <c r="BF121" i="1"/>
  <c r="BH121" i="1"/>
  <c r="BC121" i="1"/>
  <c r="AR121" i="1"/>
  <c r="D41" i="1"/>
  <c r="F41" i="1" s="1"/>
  <c r="F44" i="1" s="1"/>
  <c r="F119" i="1"/>
  <c r="F13" i="1"/>
  <c r="AH141" i="1"/>
  <c r="Z141" i="1"/>
  <c r="AL141" i="1"/>
  <c r="G291" i="1"/>
  <c r="G292" i="1" s="1"/>
  <c r="H290" i="1"/>
  <c r="H291" i="1" s="1"/>
  <c r="H292" i="1" s="1"/>
  <c r="BM141" i="1"/>
  <c r="BB141" i="1"/>
  <c r="Q141" i="1"/>
  <c r="AR141" i="1"/>
  <c r="N141" i="1"/>
  <c r="BL141" i="1"/>
  <c r="I141" i="1"/>
  <c r="X141" i="1"/>
  <c r="BG141" i="1"/>
  <c r="BA141" i="1"/>
  <c r="AE141" i="1"/>
  <c r="AA141" i="1"/>
  <c r="G141" i="1"/>
  <c r="AO141" i="1"/>
  <c r="J266" i="1"/>
  <c r="J141" i="1"/>
  <c r="F78" i="1"/>
  <c r="E255" i="1" s="1"/>
  <c r="D101" i="1"/>
  <c r="F101" i="1" s="1"/>
  <c r="E278" i="1" s="1"/>
  <c r="F76" i="1"/>
  <c r="E260" i="1"/>
  <c r="E254" i="1"/>
  <c r="K141" i="1"/>
  <c r="AX141" i="1"/>
  <c r="AN141" i="1"/>
  <c r="AG141" i="1"/>
  <c r="AJ141" i="1"/>
  <c r="AP141" i="1"/>
  <c r="BK141" i="1"/>
  <c r="AD141" i="1"/>
  <c r="S141" i="1"/>
  <c r="U141" i="1"/>
  <c r="AK141" i="1"/>
  <c r="T141" i="1"/>
  <c r="BE141" i="1"/>
  <c r="M141" i="1"/>
  <c r="BJ141" i="1"/>
  <c r="BC141" i="1"/>
  <c r="AF141" i="1"/>
  <c r="AZ141" i="1"/>
  <c r="V141" i="1"/>
  <c r="AW141" i="1"/>
  <c r="AV141" i="1"/>
  <c r="F141" i="1"/>
  <c r="AB141" i="1"/>
  <c r="AI141" i="1"/>
  <c r="J252" i="1"/>
  <c r="O141" i="1"/>
  <c r="W141" i="1"/>
  <c r="BD141" i="1"/>
  <c r="L141" i="1"/>
  <c r="BH141" i="1"/>
  <c r="BI141" i="1"/>
  <c r="AU141" i="1"/>
  <c r="AY141" i="1"/>
  <c r="AM141" i="1"/>
  <c r="BF141" i="1"/>
  <c r="Y141" i="1"/>
  <c r="H141" i="1"/>
  <c r="AT141" i="1"/>
  <c r="AC141" i="1"/>
  <c r="AQ141" i="1"/>
  <c r="H289" i="1"/>
  <c r="F291" i="1"/>
  <c r="I290" i="1"/>
  <c r="J251" i="1"/>
  <c r="H158" i="1"/>
  <c r="J250" i="1"/>
  <c r="J259" i="1"/>
  <c r="AI134" i="1"/>
  <c r="M134" i="1"/>
  <c r="AS134" i="1"/>
  <c r="AY134" i="1"/>
  <c r="N134" i="1"/>
  <c r="AT134" i="1"/>
  <c r="L134" i="1"/>
  <c r="O134" i="1"/>
  <c r="AU134" i="1"/>
  <c r="I134" i="1"/>
  <c r="AO134" i="1"/>
  <c r="AQ134" i="1"/>
  <c r="AF134" i="1"/>
  <c r="BL134" i="1"/>
  <c r="AH134" i="1"/>
  <c r="BG134" i="1"/>
  <c r="U134" i="1"/>
  <c r="BA134" i="1"/>
  <c r="T134" i="1"/>
  <c r="V134" i="1"/>
  <c r="BB134" i="1"/>
  <c r="AJ134" i="1"/>
  <c r="W134" i="1"/>
  <c r="BC134" i="1"/>
  <c r="Q134" i="1"/>
  <c r="AW134" i="1"/>
  <c r="H134" i="1"/>
  <c r="AN134" i="1"/>
  <c r="J134" i="1"/>
  <c r="AP134" i="1"/>
  <c r="AB134" i="1"/>
  <c r="BI134" i="1"/>
  <c r="AD134" i="1"/>
  <c r="AZ134" i="1"/>
  <c r="BK134" i="1"/>
  <c r="BE134" i="1"/>
  <c r="AV134" i="1"/>
  <c r="AX134" i="1"/>
  <c r="BH134" i="1"/>
  <c r="AA134" i="1"/>
  <c r="AL134" i="1"/>
  <c r="G134" i="1"/>
  <c r="K134" i="1"/>
  <c r="BM134" i="1"/>
  <c r="BD134" i="1"/>
  <c r="BF134" i="1"/>
  <c r="AC134" i="1"/>
  <c r="AR134" i="1"/>
  <c r="BJ134" i="1"/>
  <c r="AE134" i="1"/>
  <c r="Y134" i="1"/>
  <c r="P134" i="1"/>
  <c r="R134" i="1"/>
  <c r="AK134" i="1"/>
  <c r="F134" i="1"/>
  <c r="S134" i="1"/>
  <c r="AM134" i="1"/>
  <c r="AG134" i="1"/>
  <c r="X134" i="1"/>
  <c r="Z134" i="1"/>
  <c r="E252" i="1"/>
  <c r="G293" i="1" l="1"/>
  <c r="G122" i="1" s="1"/>
  <c r="G127" i="1" s="1"/>
  <c r="D52" i="1"/>
  <c r="BJ132" i="1" s="1"/>
  <c r="E253" i="1"/>
  <c r="H293" i="1"/>
  <c r="H122" i="1" s="1"/>
  <c r="H127" i="1" s="1"/>
  <c r="U295" i="1"/>
  <c r="AB295" i="1"/>
  <c r="AA295" i="1"/>
  <c r="G295" i="1"/>
  <c r="AY132" i="1"/>
  <c r="F292" i="1"/>
  <c r="F293" i="1"/>
  <c r="F122" i="1" s="1"/>
  <c r="AP295" i="1"/>
  <c r="L295" i="1"/>
  <c r="I289" i="1"/>
  <c r="I291" i="1"/>
  <c r="J290" i="1"/>
  <c r="I158" i="1"/>
  <c r="R295" i="1"/>
  <c r="S295" i="1"/>
  <c r="T295" i="1"/>
  <c r="AC295" i="1"/>
  <c r="K295" i="1"/>
  <c r="BC295" i="1"/>
  <c r="Y295" i="1"/>
  <c r="J295" i="1"/>
  <c r="I295" i="1"/>
  <c r="BD295" i="1"/>
  <c r="M295" i="1"/>
  <c r="N295" i="1"/>
  <c r="P295" i="1"/>
  <c r="Z295" i="1"/>
  <c r="O295" i="1"/>
  <c r="K250" i="1"/>
  <c r="K251" i="1" s="1"/>
  <c r="K252" i="1" s="1"/>
  <c r="J253" i="1"/>
  <c r="BB295" i="1"/>
  <c r="F295" i="1"/>
  <c r="I132" i="1" l="1"/>
  <c r="U132" i="1"/>
  <c r="BK132" i="1"/>
  <c r="S132" i="1"/>
  <c r="BB132" i="1"/>
  <c r="V132" i="1"/>
  <c r="BC132" i="1"/>
  <c r="BE132" i="1"/>
  <c r="AL132" i="1"/>
  <c r="BF132" i="1"/>
  <c r="F132" i="1"/>
  <c r="P132" i="1"/>
  <c r="R132" i="1"/>
  <c r="AO132" i="1"/>
  <c r="AH132" i="1"/>
  <c r="AV132" i="1"/>
  <c r="J257" i="1"/>
  <c r="AP132" i="1"/>
  <c r="H132" i="1"/>
  <c r="AC132" i="1"/>
  <c r="Q132" i="1"/>
  <c r="AJ132" i="1"/>
  <c r="O132" i="1"/>
  <c r="K132" i="1"/>
  <c r="BD132" i="1"/>
  <c r="Y132" i="1"/>
  <c r="AK132" i="1"/>
  <c r="BA132" i="1"/>
  <c r="D53" i="1"/>
  <c r="AX133" i="1" s="1"/>
  <c r="AI132" i="1"/>
  <c r="T132" i="1"/>
  <c r="Z132" i="1"/>
  <c r="AU132" i="1"/>
  <c r="G132" i="1"/>
  <c r="AE132" i="1"/>
  <c r="AM132" i="1"/>
  <c r="AW132" i="1"/>
  <c r="X132" i="1"/>
  <c r="AF132" i="1"/>
  <c r="AA132" i="1"/>
  <c r="BG132" i="1"/>
  <c r="AG132" i="1"/>
  <c r="AT132" i="1"/>
  <c r="BI132" i="1"/>
  <c r="AB132" i="1"/>
  <c r="BH132" i="1"/>
  <c r="AS132" i="1"/>
  <c r="AR132" i="1"/>
  <c r="M132" i="1"/>
  <c r="N132" i="1"/>
  <c r="BM132" i="1"/>
  <c r="AN132" i="1"/>
  <c r="AX132" i="1"/>
  <c r="AQ132" i="1"/>
  <c r="AZ132" i="1"/>
  <c r="W132" i="1"/>
  <c r="AD132" i="1"/>
  <c r="L132" i="1"/>
  <c r="J132" i="1"/>
  <c r="BL132" i="1"/>
  <c r="AC296" i="1"/>
  <c r="H295" i="1"/>
  <c r="J296" i="1" s="1"/>
  <c r="W296" i="1"/>
  <c r="K296" i="1"/>
  <c r="BE296" i="1"/>
  <c r="N296" i="1"/>
  <c r="L296" i="1"/>
  <c r="P296" i="1"/>
  <c r="AE296" i="1"/>
  <c r="R296" i="1"/>
  <c r="AB296" i="1"/>
  <c r="V296" i="1"/>
  <c r="AD296" i="1"/>
  <c r="I296" i="1"/>
  <c r="H296" i="1"/>
  <c r="U296" i="1"/>
  <c r="Q296" i="1"/>
  <c r="M296" i="1"/>
  <c r="BF296" i="1"/>
  <c r="O296" i="1"/>
  <c r="BG133" i="1"/>
  <c r="J158" i="1"/>
  <c r="K290" i="1"/>
  <c r="J289" i="1"/>
  <c r="J291" i="1"/>
  <c r="I293" i="1"/>
  <c r="I122" i="1" s="1"/>
  <c r="I127" i="1" s="1"/>
  <c r="I292" i="1"/>
  <c r="H118" i="1"/>
  <c r="G118" i="1"/>
  <c r="G126" i="1" s="1"/>
  <c r="G124" i="1" s="1"/>
  <c r="G128" i="1" s="1"/>
  <c r="H147" i="1"/>
  <c r="K253" i="1"/>
  <c r="F118" i="1"/>
  <c r="F126" i="1" s="1"/>
  <c r="F127" i="1"/>
  <c r="J254" i="1"/>
  <c r="J255" i="1"/>
  <c r="H126" i="1" l="1"/>
  <c r="H125" i="1"/>
  <c r="AO133" i="1"/>
  <c r="AQ133" i="1"/>
  <c r="AH133" i="1"/>
  <c r="W133" i="1"/>
  <c r="P133" i="1"/>
  <c r="BD133" i="1"/>
  <c r="AB133" i="1"/>
  <c r="BF133" i="1"/>
  <c r="AR133" i="1"/>
  <c r="AE133" i="1"/>
  <c r="AS133" i="1"/>
  <c r="AK133" i="1"/>
  <c r="BA133" i="1"/>
  <c r="K133" i="1"/>
  <c r="J258" i="1"/>
  <c r="T133" i="1"/>
  <c r="O133" i="1"/>
  <c r="X133" i="1"/>
  <c r="BH133" i="1"/>
  <c r="AL133" i="1"/>
  <c r="V133" i="1"/>
  <c r="AC133" i="1"/>
  <c r="BL133" i="1"/>
  <c r="BC133" i="1"/>
  <c r="BM133" i="1"/>
  <c r="H133" i="1"/>
  <c r="BI133" i="1"/>
  <c r="AF133" i="1"/>
  <c r="Y133" i="1"/>
  <c r="I133" i="1"/>
  <c r="BJ133" i="1"/>
  <c r="U133" i="1"/>
  <c r="Q133" i="1"/>
  <c r="AZ133" i="1"/>
  <c r="R133" i="1"/>
  <c r="AG133" i="1"/>
  <c r="M133" i="1"/>
  <c r="AJ133" i="1"/>
  <c r="Z133" i="1"/>
  <c r="BK133" i="1"/>
  <c r="AI133" i="1"/>
  <c r="S133" i="1"/>
  <c r="N133" i="1"/>
  <c r="AM133" i="1"/>
  <c r="L133" i="1"/>
  <c r="AV133" i="1"/>
  <c r="G133" i="1"/>
  <c r="BB133" i="1"/>
  <c r="AN133" i="1"/>
  <c r="AU133" i="1"/>
  <c r="AA133" i="1"/>
  <c r="AD133" i="1"/>
  <c r="AW133" i="1"/>
  <c r="F133" i="1"/>
  <c r="J133" i="1"/>
  <c r="AY133" i="1"/>
  <c r="AT133" i="1"/>
  <c r="BE133" i="1"/>
  <c r="AP133" i="1"/>
  <c r="K291" i="1"/>
  <c r="K289" i="1"/>
  <c r="L290" i="1"/>
  <c r="I147" i="1"/>
  <c r="I118" i="1"/>
  <c r="J293" i="1"/>
  <c r="J122" i="1" s="1"/>
  <c r="J292" i="1"/>
  <c r="K254" i="1"/>
  <c r="K255" i="1" s="1"/>
  <c r="F124" i="1"/>
  <c r="F128" i="1" s="1"/>
  <c r="H124" i="1" l="1"/>
  <c r="H128" i="1" s="1"/>
  <c r="I126" i="1"/>
  <c r="I125" i="1"/>
  <c r="J147" i="1"/>
  <c r="J127" i="1"/>
  <c r="J118" i="1"/>
  <c r="K293" i="1"/>
  <c r="K122" i="1" s="1"/>
  <c r="K292" i="1"/>
  <c r="M290" i="1"/>
  <c r="L291" i="1"/>
  <c r="L289" i="1"/>
  <c r="I124" i="1" l="1"/>
  <c r="I128" i="1" s="1"/>
  <c r="J126" i="1"/>
  <c r="J125" i="1"/>
  <c r="L293" i="1"/>
  <c r="L122" i="1" s="1"/>
  <c r="L292" i="1"/>
  <c r="N290" i="1"/>
  <c r="M291" i="1"/>
  <c r="M289" i="1"/>
  <c r="K118" i="1"/>
  <c r="K147" i="1"/>
  <c r="K127" i="1"/>
  <c r="J124" i="1" l="1"/>
  <c r="J128" i="1" s="1"/>
  <c r="K126" i="1"/>
  <c r="K125" i="1"/>
  <c r="O290" i="1"/>
  <c r="N289" i="1"/>
  <c r="N291" i="1"/>
  <c r="L118" i="1"/>
  <c r="L147" i="1"/>
  <c r="L127" i="1"/>
  <c r="M292" i="1"/>
  <c r="M293" i="1"/>
  <c r="M122" i="1" s="1"/>
  <c r="K124" i="1" l="1"/>
  <c r="K128" i="1" s="1"/>
  <c r="L126" i="1"/>
  <c r="L125" i="1"/>
  <c r="N292" i="1"/>
  <c r="N293" i="1"/>
  <c r="N122" i="1" s="1"/>
  <c r="O289" i="1"/>
  <c r="P290" i="1"/>
  <c r="O291" i="1"/>
  <c r="M118" i="1"/>
  <c r="M127" i="1"/>
  <c r="M147" i="1"/>
  <c r="L124" i="1" l="1"/>
  <c r="L128" i="1" s="1"/>
  <c r="M126" i="1"/>
  <c r="M125" i="1"/>
  <c r="N147" i="1"/>
  <c r="N118" i="1"/>
  <c r="N127" i="1"/>
  <c r="P291" i="1"/>
  <c r="Q290" i="1"/>
  <c r="P289" i="1"/>
  <c r="O292" i="1"/>
  <c r="O293" i="1"/>
  <c r="O122" i="1" s="1"/>
  <c r="M124" i="1" l="1"/>
  <c r="M128" i="1" s="1"/>
  <c r="N126" i="1"/>
  <c r="N125" i="1"/>
  <c r="O118" i="1"/>
  <c r="O147" i="1"/>
  <c r="O127" i="1"/>
  <c r="P292" i="1"/>
  <c r="P293" i="1"/>
  <c r="P122" i="1" s="1"/>
  <c r="Q289" i="1"/>
  <c r="Q291" i="1"/>
  <c r="R290" i="1"/>
  <c r="N124" i="1" l="1"/>
  <c r="N128" i="1" s="1"/>
  <c r="O126" i="1"/>
  <c r="O125" i="1"/>
  <c r="R289" i="1"/>
  <c r="S290" i="1"/>
  <c r="R291" i="1"/>
  <c r="P118" i="1"/>
  <c r="P127" i="1"/>
  <c r="P147" i="1"/>
  <c r="Q293" i="1"/>
  <c r="Q292" i="1"/>
  <c r="O124" i="1" l="1"/>
  <c r="O128" i="1" s="1"/>
  <c r="P126" i="1"/>
  <c r="P125" i="1"/>
  <c r="Q122" i="1"/>
  <c r="Q295" i="1"/>
  <c r="R292" i="1"/>
  <c r="R293" i="1"/>
  <c r="R122" i="1" s="1"/>
  <c r="T290" i="1"/>
  <c r="S291" i="1"/>
  <c r="S289" i="1"/>
  <c r="P124" i="1" l="1"/>
  <c r="P128" i="1" s="1"/>
  <c r="T296" i="1"/>
  <c r="S296" i="1"/>
  <c r="R147" i="1"/>
  <c r="R127" i="1"/>
  <c r="R118" i="1"/>
  <c r="S292" i="1"/>
  <c r="S293" i="1"/>
  <c r="S122" i="1" s="1"/>
  <c r="T289" i="1"/>
  <c r="U290" i="1"/>
  <c r="T291" i="1"/>
  <c r="Q118" i="1"/>
  <c r="Q127" i="1"/>
  <c r="Q147" i="1"/>
  <c r="Q126" i="1" l="1"/>
  <c r="Q125" i="1"/>
  <c r="R126" i="1"/>
  <c r="R125" i="1"/>
  <c r="S118" i="1"/>
  <c r="S127" i="1"/>
  <c r="S147" i="1"/>
  <c r="T293" i="1"/>
  <c r="T122" i="1" s="1"/>
  <c r="T292" i="1"/>
  <c r="V290" i="1"/>
  <c r="U289" i="1"/>
  <c r="U291" i="1"/>
  <c r="Q124" i="1" l="1"/>
  <c r="Q128" i="1" s="1"/>
  <c r="R124" i="1"/>
  <c r="R128" i="1" s="1"/>
  <c r="S126" i="1"/>
  <c r="S125" i="1"/>
  <c r="V291" i="1"/>
  <c r="W290" i="1"/>
  <c r="V289" i="1"/>
  <c r="U292" i="1"/>
  <c r="U293" i="1"/>
  <c r="U122" i="1" s="1"/>
  <c r="T127" i="1"/>
  <c r="T147" i="1"/>
  <c r="T118" i="1"/>
  <c r="S124" i="1" l="1"/>
  <c r="S128" i="1" s="1"/>
  <c r="T126" i="1"/>
  <c r="T125" i="1"/>
  <c r="W291" i="1"/>
  <c r="X290" i="1"/>
  <c r="W289" i="1"/>
  <c r="V293" i="1"/>
  <c r="V292" i="1"/>
  <c r="U147" i="1"/>
  <c r="U127" i="1"/>
  <c r="U118" i="1"/>
  <c r="T124" i="1" l="1"/>
  <c r="T128" i="1" s="1"/>
  <c r="U126" i="1"/>
  <c r="U125" i="1"/>
  <c r="W293" i="1"/>
  <c r="W292" i="1"/>
  <c r="X289" i="1"/>
  <c r="Y290" i="1"/>
  <c r="X291" i="1"/>
  <c r="U124" i="1" l="1"/>
  <c r="U128" i="1" s="1"/>
  <c r="Z290" i="1"/>
  <c r="Y289" i="1"/>
  <c r="Y291" i="1"/>
  <c r="X292" i="1"/>
  <c r="X293" i="1"/>
  <c r="V122" i="1"/>
  <c r="V295" i="1"/>
  <c r="X296" i="1" l="1"/>
  <c r="V127" i="1"/>
  <c r="V147" i="1"/>
  <c r="Y292" i="1"/>
  <c r="Y293" i="1"/>
  <c r="Y122" i="1" s="1"/>
  <c r="W295" i="1"/>
  <c r="W122" i="1"/>
  <c r="W118" i="1" s="1"/>
  <c r="V118" i="1"/>
  <c r="Z291" i="1"/>
  <c r="AA290" i="1"/>
  <c r="Z289" i="1"/>
  <c r="W126" i="1" l="1"/>
  <c r="W125" i="1"/>
  <c r="V126" i="1"/>
  <c r="V125" i="1"/>
  <c r="Y296" i="1"/>
  <c r="Z293" i="1"/>
  <c r="Z122" i="1" s="1"/>
  <c r="Z292" i="1"/>
  <c r="X295" i="1"/>
  <c r="AA296" i="1" s="1"/>
  <c r="X122" i="1"/>
  <c r="Y118" i="1"/>
  <c r="Y127" i="1"/>
  <c r="Y147" i="1"/>
  <c r="AB290" i="1"/>
  <c r="AA289" i="1"/>
  <c r="AA291" i="1"/>
  <c r="W127" i="1"/>
  <c r="W147" i="1"/>
  <c r="V124" i="1" l="1"/>
  <c r="V128" i="1" s="1"/>
  <c r="W124" i="1"/>
  <c r="W128" i="1" s="1"/>
  <c r="Y126" i="1"/>
  <c r="Y125" i="1"/>
  <c r="Z296" i="1"/>
  <c r="AA292" i="1"/>
  <c r="AA293" i="1"/>
  <c r="AA122" i="1" s="1"/>
  <c r="Z118" i="1"/>
  <c r="Z127" i="1"/>
  <c r="Z147" i="1"/>
  <c r="AC290" i="1"/>
  <c r="AB291" i="1"/>
  <c r="AB289" i="1"/>
  <c r="X118" i="1"/>
  <c r="X127" i="1"/>
  <c r="X147" i="1"/>
  <c r="Y124" i="1" l="1"/>
  <c r="Y128" i="1" s="1"/>
  <c r="X126" i="1"/>
  <c r="X125" i="1"/>
  <c r="Z126" i="1"/>
  <c r="Z125" i="1"/>
  <c r="AC291" i="1"/>
  <c r="AC289" i="1"/>
  <c r="AD290" i="1"/>
  <c r="AA147" i="1"/>
  <c r="AA118" i="1"/>
  <c r="AA127" i="1"/>
  <c r="AB293" i="1"/>
  <c r="AB122" i="1" s="1"/>
  <c r="AB292" i="1"/>
  <c r="X124" i="1" l="1"/>
  <c r="X128" i="1" s="1"/>
  <c r="Z124" i="1"/>
  <c r="Z128" i="1" s="1"/>
  <c r="AA126" i="1"/>
  <c r="AA125" i="1"/>
  <c r="AB127" i="1"/>
  <c r="AB118" i="1"/>
  <c r="AB147" i="1"/>
  <c r="AC292" i="1"/>
  <c r="AC293" i="1"/>
  <c r="AC122" i="1" s="1"/>
  <c r="AE290" i="1"/>
  <c r="AD291" i="1"/>
  <c r="AD289" i="1"/>
  <c r="AA124" i="1" l="1"/>
  <c r="AA128" i="1" s="1"/>
  <c r="AB126" i="1"/>
  <c r="AB125" i="1"/>
  <c r="AC127" i="1"/>
  <c r="AC118" i="1"/>
  <c r="AC147" i="1"/>
  <c r="AE291" i="1"/>
  <c r="AF290" i="1"/>
  <c r="AE289" i="1"/>
  <c r="AD292" i="1"/>
  <c r="AD293" i="1"/>
  <c r="AB124" i="1" l="1"/>
  <c r="AB128" i="1" s="1"/>
  <c r="AC126" i="1"/>
  <c r="AC125" i="1"/>
  <c r="AE293" i="1"/>
  <c r="AE292" i="1"/>
  <c r="AF289" i="1"/>
  <c r="AG290" i="1"/>
  <c r="AF291" i="1"/>
  <c r="AC124" i="1" l="1"/>
  <c r="AC128" i="1" s="1"/>
  <c r="AD295" i="1"/>
  <c r="AD122" i="1"/>
  <c r="AF292" i="1"/>
  <c r="AF293" i="1"/>
  <c r="AH290" i="1"/>
  <c r="AG291" i="1"/>
  <c r="AG289" i="1"/>
  <c r="AF296" i="1" l="1"/>
  <c r="AD118" i="1"/>
  <c r="AD127" i="1"/>
  <c r="AD147" i="1"/>
  <c r="AI290" i="1"/>
  <c r="AH291" i="1"/>
  <c r="AH289" i="1"/>
  <c r="AG293" i="1"/>
  <c r="AG292" i="1"/>
  <c r="AE122" i="1"/>
  <c r="AE295" i="1"/>
  <c r="AD126" i="1" l="1"/>
  <c r="AD125" i="1"/>
  <c r="AG296" i="1"/>
  <c r="AH292" i="1"/>
  <c r="AH293" i="1"/>
  <c r="AE118" i="1"/>
  <c r="AE127" i="1"/>
  <c r="AE147" i="1"/>
  <c r="AF122" i="1"/>
  <c r="AF295" i="1"/>
  <c r="AJ290" i="1"/>
  <c r="AI291" i="1"/>
  <c r="AI289" i="1"/>
  <c r="AD124" i="1" l="1"/>
  <c r="AD128" i="1" s="1"/>
  <c r="AE126" i="1"/>
  <c r="AE125" i="1"/>
  <c r="AH296" i="1"/>
  <c r="AJ289" i="1"/>
  <c r="AJ291" i="1"/>
  <c r="AK290" i="1"/>
  <c r="AF118" i="1"/>
  <c r="AF147" i="1"/>
  <c r="AF127" i="1"/>
  <c r="AG295" i="1"/>
  <c r="AG122" i="1"/>
  <c r="AG118" i="1" s="1"/>
  <c r="AI292" i="1"/>
  <c r="AI293" i="1"/>
  <c r="AE124" i="1" l="1"/>
  <c r="AE128" i="1" s="1"/>
  <c r="AG126" i="1"/>
  <c r="AG125" i="1"/>
  <c r="AF126" i="1"/>
  <c r="AF125" i="1"/>
  <c r="AI296" i="1"/>
  <c r="AH122" i="1"/>
  <c r="AH118" i="1" s="1"/>
  <c r="AH295" i="1"/>
  <c r="AL290" i="1"/>
  <c r="AK289" i="1"/>
  <c r="AK291" i="1"/>
  <c r="AG127" i="1"/>
  <c r="AG147" i="1"/>
  <c r="AJ292" i="1"/>
  <c r="AJ293" i="1"/>
  <c r="AF124" i="1" l="1"/>
  <c r="AF128" i="1" s="1"/>
  <c r="AG124" i="1"/>
  <c r="AG128" i="1" s="1"/>
  <c r="AH126" i="1"/>
  <c r="AH125" i="1"/>
  <c r="AJ296" i="1"/>
  <c r="AL289" i="1"/>
  <c r="AM290" i="1"/>
  <c r="AL291" i="1"/>
  <c r="AK293" i="1"/>
  <c r="AK292" i="1"/>
  <c r="AH127" i="1"/>
  <c r="AH147" i="1"/>
  <c r="AI122" i="1"/>
  <c r="AI118" i="1" s="1"/>
  <c r="AI295" i="1"/>
  <c r="AH124" i="1" l="1"/>
  <c r="AH128" i="1" s="1"/>
  <c r="AI126" i="1"/>
  <c r="AI125" i="1"/>
  <c r="AK296" i="1"/>
  <c r="AJ122" i="1"/>
  <c r="AJ295" i="1"/>
  <c r="AI127" i="1"/>
  <c r="AI147" i="1"/>
  <c r="AN290" i="1"/>
  <c r="AM291" i="1"/>
  <c r="AM289" i="1"/>
  <c r="AL293" i="1"/>
  <c r="AL292" i="1"/>
  <c r="AI124" i="1" l="1"/>
  <c r="AI128" i="1" s="1"/>
  <c r="AL296" i="1"/>
  <c r="AJ118" i="1"/>
  <c r="AJ147" i="1"/>
  <c r="AJ127" i="1"/>
  <c r="AN291" i="1"/>
  <c r="AN289" i="1"/>
  <c r="AO290" i="1"/>
  <c r="AK295" i="1"/>
  <c r="AK122" i="1"/>
  <c r="AM292" i="1"/>
  <c r="AM293" i="1"/>
  <c r="AJ126" i="1" l="1"/>
  <c r="AJ125" i="1"/>
  <c r="AM296" i="1"/>
  <c r="AK118" i="1"/>
  <c r="AK127" i="1"/>
  <c r="AK147" i="1"/>
  <c r="AO291" i="1"/>
  <c r="AO289" i="1"/>
  <c r="AP290" i="1"/>
  <c r="AN293" i="1"/>
  <c r="AN292" i="1"/>
  <c r="AL295" i="1"/>
  <c r="AL122" i="1"/>
  <c r="AL118" i="1" s="1"/>
  <c r="AJ124" i="1" l="1"/>
  <c r="AJ128" i="1" s="1"/>
  <c r="AL126" i="1"/>
  <c r="AL125" i="1"/>
  <c r="AK126" i="1"/>
  <c r="AK125" i="1"/>
  <c r="AN296" i="1"/>
  <c r="AO292" i="1"/>
  <c r="AO293" i="1"/>
  <c r="AL127" i="1"/>
  <c r="AL147" i="1"/>
  <c r="AM122" i="1"/>
  <c r="AM118" i="1" s="1"/>
  <c r="AM295" i="1"/>
  <c r="AP289" i="1"/>
  <c r="AP291" i="1"/>
  <c r="AQ290" i="1"/>
  <c r="AK124" i="1" l="1"/>
  <c r="AK128" i="1" s="1"/>
  <c r="AM126" i="1"/>
  <c r="AM125" i="1"/>
  <c r="AL124" i="1"/>
  <c r="AL128" i="1" s="1"/>
  <c r="AO296" i="1"/>
  <c r="AQ289" i="1"/>
  <c r="AR290" i="1"/>
  <c r="AQ291" i="1"/>
  <c r="AM127" i="1"/>
  <c r="AM147" i="1"/>
  <c r="AN122" i="1"/>
  <c r="AN118" i="1" s="1"/>
  <c r="AN295" i="1"/>
  <c r="AP292" i="1"/>
  <c r="AP293" i="1"/>
  <c r="AP122" i="1" s="1"/>
  <c r="AM124" i="1" l="1"/>
  <c r="AM128" i="1" s="1"/>
  <c r="AN126" i="1"/>
  <c r="AN125" i="1"/>
  <c r="AP296" i="1"/>
  <c r="AQ293" i="1"/>
  <c r="AQ292" i="1"/>
  <c r="AO122" i="1"/>
  <c r="AO295" i="1"/>
  <c r="AR296" i="1" s="1"/>
  <c r="AN147" i="1"/>
  <c r="AN127" i="1"/>
  <c r="AP127" i="1"/>
  <c r="AP118" i="1"/>
  <c r="AP147" i="1"/>
  <c r="AR291" i="1"/>
  <c r="AR289" i="1"/>
  <c r="AS290" i="1"/>
  <c r="AN124" i="1" l="1"/>
  <c r="AN128" i="1" s="1"/>
  <c r="AP126" i="1"/>
  <c r="AP125" i="1"/>
  <c r="AQ296" i="1"/>
  <c r="AO118" i="1"/>
  <c r="AO127" i="1"/>
  <c r="AO147" i="1"/>
  <c r="AR292" i="1"/>
  <c r="AR293" i="1"/>
  <c r="AS291" i="1"/>
  <c r="AS289" i="1"/>
  <c r="AT290" i="1"/>
  <c r="AP124" i="1" l="1"/>
  <c r="AP128" i="1" s="1"/>
  <c r="AO126" i="1"/>
  <c r="AO125" i="1"/>
  <c r="AS293" i="1"/>
  <c r="AS292" i="1"/>
  <c r="AQ122" i="1"/>
  <c r="AQ118" i="1" s="1"/>
  <c r="AQ295" i="1"/>
  <c r="AT289" i="1"/>
  <c r="AU290" i="1"/>
  <c r="AT291" i="1"/>
  <c r="AO124" i="1" l="1"/>
  <c r="AO128" i="1" s="1"/>
  <c r="AQ126" i="1"/>
  <c r="AQ125" i="1"/>
  <c r="AS296" i="1"/>
  <c r="AT292" i="1"/>
  <c r="AT293" i="1"/>
  <c r="AR122" i="1"/>
  <c r="AR295" i="1"/>
  <c r="AV290" i="1"/>
  <c r="AU291" i="1"/>
  <c r="AU289" i="1"/>
  <c r="AQ147" i="1"/>
  <c r="AQ127" i="1"/>
  <c r="AQ124" i="1" l="1"/>
  <c r="AQ128" i="1" s="1"/>
  <c r="AT296" i="1"/>
  <c r="AR118" i="1"/>
  <c r="AR147" i="1"/>
  <c r="AR127" i="1"/>
  <c r="AS122" i="1"/>
  <c r="AS295" i="1"/>
  <c r="AU293" i="1"/>
  <c r="AU292" i="1"/>
  <c r="AW290" i="1"/>
  <c r="AV289" i="1"/>
  <c r="AV291" i="1"/>
  <c r="AR126" i="1" l="1"/>
  <c r="AR125" i="1"/>
  <c r="AU296" i="1"/>
  <c r="AS118" i="1"/>
  <c r="AS127" i="1"/>
  <c r="AS147" i="1"/>
  <c r="AT295" i="1"/>
  <c r="AT122" i="1"/>
  <c r="AT118" i="1" s="1"/>
  <c r="AV293" i="1"/>
  <c r="AV292" i="1"/>
  <c r="AW289" i="1"/>
  <c r="AW291" i="1"/>
  <c r="AX290" i="1"/>
  <c r="AR124" i="1" l="1"/>
  <c r="AR128" i="1" s="1"/>
  <c r="AT126" i="1"/>
  <c r="AT125" i="1"/>
  <c r="AS126" i="1"/>
  <c r="AS125" i="1"/>
  <c r="AV296" i="1"/>
  <c r="AW293" i="1"/>
  <c r="AW292" i="1"/>
  <c r="AU295" i="1"/>
  <c r="AU122" i="1"/>
  <c r="AT127" i="1"/>
  <c r="AT147" i="1"/>
  <c r="AX291" i="1"/>
  <c r="AX289" i="1"/>
  <c r="AY290" i="1"/>
  <c r="AS124" i="1" l="1"/>
  <c r="AS128" i="1" s="1"/>
  <c r="AT124" i="1"/>
  <c r="AT128" i="1" s="1"/>
  <c r="AW296" i="1"/>
  <c r="AY291" i="1"/>
  <c r="AY289" i="1"/>
  <c r="AZ290" i="1"/>
  <c r="AX292" i="1"/>
  <c r="AX293" i="1"/>
  <c r="AU118" i="1"/>
  <c r="AU127" i="1"/>
  <c r="AU147" i="1"/>
  <c r="AV295" i="1"/>
  <c r="AV122" i="1"/>
  <c r="AV118" i="1" s="1"/>
  <c r="AV126" i="1" l="1"/>
  <c r="AV125" i="1"/>
  <c r="AU126" i="1"/>
  <c r="AU125" i="1"/>
  <c r="AX296" i="1"/>
  <c r="AV147" i="1"/>
  <c r="AV127" i="1"/>
  <c r="AY292" i="1"/>
  <c r="AY293" i="1"/>
  <c r="AW122" i="1"/>
  <c r="AW295" i="1"/>
  <c r="AZ291" i="1"/>
  <c r="BA290" i="1"/>
  <c r="AZ289" i="1"/>
  <c r="AU124" i="1" l="1"/>
  <c r="AU128" i="1" s="1"/>
  <c r="AV124" i="1"/>
  <c r="AV128" i="1" s="1"/>
  <c r="AY296" i="1"/>
  <c r="AZ293" i="1"/>
  <c r="AZ292" i="1"/>
  <c r="BB290" i="1"/>
  <c r="BA289" i="1"/>
  <c r="BA291" i="1"/>
  <c r="AW118" i="1"/>
  <c r="AW147" i="1"/>
  <c r="AW127" i="1"/>
  <c r="AX295" i="1"/>
  <c r="AX122" i="1"/>
  <c r="AW126" i="1" l="1"/>
  <c r="AW125" i="1"/>
  <c r="AZ296" i="1"/>
  <c r="AY295" i="1"/>
  <c r="AY122" i="1"/>
  <c r="BA292" i="1"/>
  <c r="BA293" i="1"/>
  <c r="AX127" i="1"/>
  <c r="AX147" i="1"/>
  <c r="BB289" i="1"/>
  <c r="BC290" i="1"/>
  <c r="BB291" i="1"/>
  <c r="AX118" i="1"/>
  <c r="AW124" i="1" l="1"/>
  <c r="AW128" i="1" s="1"/>
  <c r="AX126" i="1"/>
  <c r="AX125" i="1"/>
  <c r="BA296" i="1"/>
  <c r="BB292" i="1"/>
  <c r="BB293" i="1"/>
  <c r="BB122" i="1" s="1"/>
  <c r="AZ295" i="1"/>
  <c r="AZ122" i="1"/>
  <c r="AZ118" i="1" s="1"/>
  <c r="BC291" i="1"/>
  <c r="BC289" i="1"/>
  <c r="BD290" i="1"/>
  <c r="AY118" i="1"/>
  <c r="AY127" i="1"/>
  <c r="AY147" i="1"/>
  <c r="AX124" i="1" l="1"/>
  <c r="AX128" i="1" s="1"/>
  <c r="AZ126" i="1"/>
  <c r="AZ125" i="1"/>
  <c r="AY126" i="1"/>
  <c r="AY125" i="1"/>
  <c r="BB296" i="1"/>
  <c r="BB127" i="1"/>
  <c r="BB118" i="1"/>
  <c r="BB147" i="1"/>
  <c r="BA295" i="1"/>
  <c r="BD296" i="1" s="1"/>
  <c r="BA122" i="1"/>
  <c r="BC292" i="1"/>
  <c r="BC293" i="1"/>
  <c r="BC122" i="1" s="1"/>
  <c r="BE290" i="1"/>
  <c r="BD289" i="1"/>
  <c r="BD291" i="1"/>
  <c r="AZ127" i="1"/>
  <c r="AZ147" i="1"/>
  <c r="AZ124" i="1" l="1"/>
  <c r="AZ128" i="1" s="1"/>
  <c r="AY124" i="1"/>
  <c r="AY128" i="1" s="1"/>
  <c r="BB126" i="1"/>
  <c r="BB125" i="1"/>
  <c r="BC296" i="1"/>
  <c r="BC118" i="1"/>
  <c r="BC147" i="1"/>
  <c r="BC127" i="1"/>
  <c r="BD293" i="1"/>
  <c r="BD122" i="1" s="1"/>
  <c r="BD292" i="1"/>
  <c r="BE289" i="1"/>
  <c r="BF290" i="1"/>
  <c r="BE291" i="1"/>
  <c r="BA118" i="1"/>
  <c r="BA147" i="1"/>
  <c r="BA127" i="1"/>
  <c r="BB124" i="1" l="1"/>
  <c r="BB128" i="1" s="1"/>
  <c r="BA126" i="1"/>
  <c r="BA125" i="1"/>
  <c r="BC126" i="1"/>
  <c r="BC125" i="1"/>
  <c r="BE293" i="1"/>
  <c r="BE292" i="1"/>
  <c r="BG290" i="1"/>
  <c r="BF291" i="1"/>
  <c r="BF289" i="1"/>
  <c r="BD118" i="1"/>
  <c r="BD127" i="1"/>
  <c r="BD147" i="1"/>
  <c r="BA124" i="1" l="1"/>
  <c r="BA128" i="1" s="1"/>
  <c r="BC124" i="1"/>
  <c r="BC128" i="1" s="1"/>
  <c r="BD126" i="1"/>
  <c r="BD125" i="1"/>
  <c r="BF293" i="1"/>
  <c r="BF292" i="1"/>
  <c r="BH290" i="1"/>
  <c r="BG289" i="1"/>
  <c r="BG291" i="1"/>
  <c r="BD124" i="1" l="1"/>
  <c r="BD128" i="1" s="1"/>
  <c r="BH291" i="1"/>
  <c r="BI290" i="1"/>
  <c r="BH289" i="1"/>
  <c r="BG293" i="1"/>
  <c r="BG292" i="1"/>
  <c r="BE122" i="1"/>
  <c r="BE118" i="1" s="1"/>
  <c r="BE295" i="1"/>
  <c r="BE126" i="1" l="1"/>
  <c r="BE125" i="1"/>
  <c r="BG296" i="1"/>
  <c r="BE147" i="1"/>
  <c r="BE127" i="1"/>
  <c r="BJ290" i="1"/>
  <c r="BI291" i="1"/>
  <c r="BI289" i="1"/>
  <c r="BF295" i="1"/>
  <c r="BH296" i="1" s="1"/>
  <c r="BF122" i="1"/>
  <c r="BH292" i="1"/>
  <c r="BH293" i="1"/>
  <c r="BE124" i="1" l="1"/>
  <c r="BE128" i="1" s="1"/>
  <c r="BF127" i="1"/>
  <c r="BF147" i="1"/>
  <c r="BJ289" i="1"/>
  <c r="BK290" i="1"/>
  <c r="BJ291" i="1"/>
  <c r="BG122" i="1"/>
  <c r="BG295" i="1"/>
  <c r="BI293" i="1"/>
  <c r="BI292" i="1"/>
  <c r="BF118" i="1"/>
  <c r="BF126" i="1" l="1"/>
  <c r="BF125" i="1"/>
  <c r="BI296" i="1"/>
  <c r="BJ293" i="1"/>
  <c r="BJ292" i="1"/>
  <c r="BG118" i="1"/>
  <c r="BG127" i="1"/>
  <c r="BG147" i="1"/>
  <c r="BK289" i="1"/>
  <c r="BK291" i="1"/>
  <c r="BL290" i="1"/>
  <c r="BH295" i="1"/>
  <c r="BH122" i="1"/>
  <c r="BH118" i="1" s="1"/>
  <c r="BF124" i="1" l="1"/>
  <c r="BF128" i="1" s="1"/>
  <c r="BH126" i="1"/>
  <c r="BH125" i="1"/>
  <c r="BG126" i="1"/>
  <c r="BG125" i="1"/>
  <c r="BJ296" i="1"/>
  <c r="BM290" i="1"/>
  <c r="BL289" i="1"/>
  <c r="BL291" i="1"/>
  <c r="BH127" i="1"/>
  <c r="BH147" i="1"/>
  <c r="BI122" i="1"/>
  <c r="BI295" i="1"/>
  <c r="BK293" i="1"/>
  <c r="BK292" i="1"/>
  <c r="BG124" i="1" l="1"/>
  <c r="BG128" i="1" s="1"/>
  <c r="BH124" i="1"/>
  <c r="BH128" i="1" s="1"/>
  <c r="BK296" i="1"/>
  <c r="BJ295" i="1"/>
  <c r="BJ122" i="1"/>
  <c r="BI147" i="1"/>
  <c r="BI127" i="1"/>
  <c r="BI118" i="1"/>
  <c r="BL293" i="1"/>
  <c r="BL292" i="1"/>
  <c r="BM289" i="1"/>
  <c r="BM291" i="1"/>
  <c r="BI126" i="1" l="1"/>
  <c r="BI125" i="1"/>
  <c r="BL296" i="1"/>
  <c r="BM293" i="1"/>
  <c r="BM292" i="1"/>
  <c r="F180" i="1"/>
  <c r="G185" i="1"/>
  <c r="I180" i="1"/>
  <c r="G181" i="1"/>
  <c r="I182" i="1"/>
  <c r="F181" i="1"/>
  <c r="F185" i="1"/>
  <c r="I184" i="1"/>
  <c r="F182" i="1"/>
  <c r="J177" i="1"/>
  <c r="H183" i="1"/>
  <c r="G183" i="1"/>
  <c r="H176" i="1"/>
  <c r="G179" i="1"/>
  <c r="I183" i="1"/>
  <c r="G165" i="1"/>
  <c r="H179" i="1"/>
  <c r="H182" i="1"/>
  <c r="H181" i="1"/>
  <c r="H185" i="1"/>
  <c r="I164" i="1"/>
  <c r="F169" i="1"/>
  <c r="I163" i="1"/>
  <c r="E195" i="1"/>
  <c r="I179" i="1"/>
  <c r="G180" i="1"/>
  <c r="H184" i="1"/>
  <c r="F184" i="1"/>
  <c r="J183" i="1"/>
  <c r="I185" i="1"/>
  <c r="J181" i="1"/>
  <c r="I178" i="1"/>
  <c r="G182" i="1"/>
  <c r="G178" i="1"/>
  <c r="H178" i="1"/>
  <c r="I181" i="1"/>
  <c r="F165" i="1"/>
  <c r="G164" i="1"/>
  <c r="F164" i="1"/>
  <c r="J179" i="1"/>
  <c r="I176" i="1"/>
  <c r="I177" i="1"/>
  <c r="J176" i="1"/>
  <c r="H165" i="1"/>
  <c r="F179" i="1"/>
  <c r="F183" i="1"/>
  <c r="G176" i="1"/>
  <c r="G166" i="1"/>
  <c r="H166" i="1"/>
  <c r="F178" i="1"/>
  <c r="H177" i="1"/>
  <c r="H180" i="1"/>
  <c r="I169" i="1"/>
  <c r="G169" i="1"/>
  <c r="I165" i="1"/>
  <c r="H191" i="1"/>
  <c r="I191" i="1"/>
  <c r="J178" i="1"/>
  <c r="J180" i="1"/>
  <c r="F163" i="1"/>
  <c r="J182" i="1"/>
  <c r="F176" i="1"/>
  <c r="G163" i="1"/>
  <c r="H164" i="1"/>
  <c r="H171" i="1"/>
  <c r="H163" i="1"/>
  <c r="J184" i="1"/>
  <c r="G184" i="1"/>
  <c r="F177" i="1"/>
  <c r="J185" i="1"/>
  <c r="I171" i="1"/>
  <c r="I166" i="1"/>
  <c r="H170" i="1"/>
  <c r="G177" i="1"/>
  <c r="I170" i="1"/>
  <c r="H169" i="1"/>
  <c r="BK295" i="1"/>
  <c r="BM296" i="1" s="1"/>
  <c r="BK122" i="1"/>
  <c r="BJ118" i="1"/>
  <c r="BJ127" i="1"/>
  <c r="BJ147" i="1"/>
  <c r="BI124" i="1" l="1"/>
  <c r="BI128" i="1" s="1"/>
  <c r="BJ126" i="1"/>
  <c r="BJ125" i="1"/>
  <c r="H168" i="1"/>
  <c r="H162" i="1"/>
  <c r="I162" i="1"/>
  <c r="J165" i="1"/>
  <c r="J164" i="1"/>
  <c r="BL122" i="1"/>
  <c r="BL118" i="1" s="1"/>
  <c r="BL295" i="1"/>
  <c r="I168" i="1"/>
  <c r="G162" i="1"/>
  <c r="BK118" i="1"/>
  <c r="BK147" i="1"/>
  <c r="BK127" i="1"/>
  <c r="BJ124" i="1" l="1"/>
  <c r="BJ128" i="1" s="1"/>
  <c r="BK126" i="1"/>
  <c r="BK125" i="1"/>
  <c r="BL126" i="1"/>
  <c r="BL125" i="1"/>
  <c r="I172" i="1"/>
  <c r="H172" i="1"/>
  <c r="H204" i="1"/>
  <c r="I204" i="1"/>
  <c r="BM122" i="1"/>
  <c r="BM118" i="1" s="1"/>
  <c r="BM295" i="1"/>
  <c r="J163" i="1"/>
  <c r="BL147" i="1"/>
  <c r="BL127" i="1"/>
  <c r="BK124" i="1" l="1"/>
  <c r="BK128" i="1" s="1"/>
  <c r="BM126" i="1"/>
  <c r="J170" i="1" s="1"/>
  <c r="BM125" i="1"/>
  <c r="J169" i="1" s="1"/>
  <c r="BL124" i="1"/>
  <c r="BL128" i="1" s="1"/>
  <c r="I205" i="1"/>
  <c r="J166" i="1"/>
  <c r="J162" i="1" s="1"/>
  <c r="J204" i="1" s="1"/>
  <c r="F170" i="1"/>
  <c r="G170" i="1"/>
  <c r="BM127" i="1"/>
  <c r="J171" i="1" s="1"/>
  <c r="BM147" i="1"/>
  <c r="F166" i="1"/>
  <c r="F162" i="1" s="1"/>
  <c r="G204" i="1" s="1"/>
  <c r="J168" i="1" l="1"/>
  <c r="J172" i="1" s="1"/>
  <c r="F191" i="1"/>
  <c r="G191" i="1"/>
  <c r="J191" i="1"/>
  <c r="BM124" i="1"/>
  <c r="BM128" i="1" s="1"/>
  <c r="F171" i="1"/>
  <c r="F168" i="1" s="1"/>
  <c r="F172" i="1" s="1"/>
  <c r="G171" i="1"/>
  <c r="G168" i="1" s="1"/>
  <c r="G172" i="1" s="1"/>
  <c r="J205" i="1" l="1"/>
  <c r="G205" i="1"/>
  <c r="H205" i="1"/>
  <c r="M130" i="1"/>
  <c r="M142" i="1" s="1"/>
  <c r="AE130" i="1"/>
  <c r="AE142" i="1" s="1"/>
  <c r="AE155" i="1" s="1"/>
  <c r="K130" i="1"/>
  <c r="K142" i="1" s="1"/>
  <c r="AZ130" i="1"/>
  <c r="AZ142" i="1" s="1"/>
  <c r="I130" i="1"/>
  <c r="I142" i="1" s="1"/>
  <c r="I155" i="1" s="1"/>
  <c r="AU130" i="1"/>
  <c r="AU142" i="1" s="1"/>
  <c r="Z130" i="1"/>
  <c r="Z142" i="1" s="1"/>
  <c r="Z155" i="1" s="1"/>
  <c r="AT130" i="1"/>
  <c r="AT142" i="1" s="1"/>
  <c r="BH130" i="1"/>
  <c r="BH142" i="1" s="1"/>
  <c r="Q130" i="1"/>
  <c r="Q142" i="1" s="1"/>
  <c r="U130" i="1"/>
  <c r="U142" i="1" s="1"/>
  <c r="AD130" i="1"/>
  <c r="AD142" i="1" s="1"/>
  <c r="V130" i="1"/>
  <c r="V142" i="1" s="1"/>
  <c r="BF130" i="1"/>
  <c r="BF142" i="1" s="1"/>
  <c r="BF155" i="1" s="1"/>
  <c r="AK130" i="1"/>
  <c r="AK142" i="1" s="1"/>
  <c r="AB130" i="1"/>
  <c r="AB142" i="1" s="1"/>
  <c r="AY130" i="1"/>
  <c r="AY142" i="1" s="1"/>
  <c r="AY155" i="1" s="1"/>
  <c r="AQ130" i="1"/>
  <c r="AQ142" i="1" s="1"/>
  <c r="AJ130" i="1"/>
  <c r="AJ142" i="1" s="1"/>
  <c r="S130" i="1"/>
  <c r="S142" i="1" s="1"/>
  <c r="S155" i="1" s="1"/>
  <c r="AP130" i="1"/>
  <c r="AP142" i="1" s="1"/>
  <c r="W130" i="1"/>
  <c r="W142" i="1" s="1"/>
  <c r="AS130" i="1"/>
  <c r="AS142" i="1" s="1"/>
  <c r="T130" i="1"/>
  <c r="T142" i="1" s="1"/>
  <c r="AA130" i="1"/>
  <c r="AA142" i="1" s="1"/>
  <c r="R130" i="1"/>
  <c r="R142" i="1" s="1"/>
  <c r="AW130" i="1"/>
  <c r="AW142" i="1" s="1"/>
  <c r="O130" i="1"/>
  <c r="O142" i="1" s="1"/>
  <c r="AM130" i="1"/>
  <c r="AM142" i="1" s="1"/>
  <c r="AR130" i="1"/>
  <c r="AR142" i="1" s="1"/>
  <c r="AG130" i="1"/>
  <c r="AG142" i="1" s="1"/>
  <c r="AV130" i="1"/>
  <c r="AV142" i="1" s="1"/>
  <c r="BJ130" i="1"/>
  <c r="BJ142" i="1" s="1"/>
  <c r="AI130" i="1"/>
  <c r="AI142" i="1" s="1"/>
  <c r="AI155" i="1" s="1"/>
  <c r="BL130" i="1"/>
  <c r="BL142" i="1" s="1"/>
  <c r="AH130" i="1"/>
  <c r="AH142" i="1" s="1"/>
  <c r="BC130" i="1"/>
  <c r="BC142" i="1" s="1"/>
  <c r="BK130" i="1"/>
  <c r="BK142" i="1" s="1"/>
  <c r="AC130" i="1"/>
  <c r="AC142" i="1" s="1"/>
  <c r="J130" i="1"/>
  <c r="J142" i="1" s="1"/>
  <c r="G130" i="1"/>
  <c r="G142" i="1" s="1"/>
  <c r="BI130" i="1"/>
  <c r="BI142" i="1" s="1"/>
  <c r="BI155" i="1" s="1"/>
  <c r="N130" i="1"/>
  <c r="N142" i="1" s="1"/>
  <c r="BE130" i="1"/>
  <c r="BE142" i="1" s="1"/>
  <c r="AO130" i="1"/>
  <c r="AO142" i="1" s="1"/>
  <c r="AN130" i="1"/>
  <c r="AN142" i="1" s="1"/>
  <c r="AN155" i="1" s="1"/>
  <c r="BD130" i="1"/>
  <c r="BD142" i="1" s="1"/>
  <c r="BD155" i="1" s="1"/>
  <c r="P130" i="1"/>
  <c r="P142" i="1" s="1"/>
  <c r="L130" i="1"/>
  <c r="L142" i="1" s="1"/>
  <c r="BA130" i="1"/>
  <c r="BA142" i="1" s="1"/>
  <c r="BB130" i="1"/>
  <c r="BB142" i="1" s="1"/>
  <c r="AL130" i="1"/>
  <c r="AL142" i="1" s="1"/>
  <c r="F130" i="1"/>
  <c r="F142" i="1" s="1"/>
  <c r="F175" i="1"/>
  <c r="F174" i="1" s="1"/>
  <c r="F186" i="1" s="1"/>
  <c r="Y130" i="1"/>
  <c r="Y142" i="1" s="1"/>
  <c r="BG130" i="1"/>
  <c r="BG142" i="1" s="1"/>
  <c r="X130" i="1"/>
  <c r="X142" i="1" s="1"/>
  <c r="X155" i="1" s="1"/>
  <c r="H130" i="1"/>
  <c r="H142" i="1" s="1"/>
  <c r="AF130" i="1"/>
  <c r="AF142" i="1" s="1"/>
  <c r="BM130" i="1"/>
  <c r="BM142" i="1" s="1"/>
  <c r="AX130" i="1"/>
  <c r="AX142" i="1" s="1"/>
  <c r="H175" i="1" l="1"/>
  <c r="H174" i="1" s="1"/>
  <c r="H186" i="1" s="1"/>
  <c r="H201" i="1" s="1"/>
  <c r="AT155" i="1"/>
  <c r="F155" i="1"/>
  <c r="O155" i="1"/>
  <c r="Y155" i="1"/>
  <c r="AC155" i="1"/>
  <c r="AW155" i="1"/>
  <c r="U155" i="1"/>
  <c r="F201" i="1"/>
  <c r="BA155" i="1"/>
  <c r="J155" i="1"/>
  <c r="BL155" i="1"/>
  <c r="AR155" i="1"/>
  <c r="AP155" i="1"/>
  <c r="Q155" i="1"/>
  <c r="AX155" i="1"/>
  <c r="AF155" i="1"/>
  <c r="BC155" i="1"/>
  <c r="AL155" i="1"/>
  <c r="BJ155" i="1"/>
  <c r="AQ155" i="1"/>
  <c r="AB155" i="1"/>
  <c r="BB155" i="1"/>
  <c r="BE155" i="1"/>
  <c r="BK155" i="1"/>
  <c r="AV155" i="1"/>
  <c r="W155" i="1"/>
  <c r="AD155" i="1"/>
  <c r="BG155" i="1"/>
  <c r="AO155" i="1"/>
  <c r="G175" i="1"/>
  <c r="G174" i="1" s="1"/>
  <c r="G186" i="1" s="1"/>
  <c r="AJ155" i="1"/>
  <c r="BH155" i="1"/>
  <c r="K155" i="1"/>
  <c r="T155" i="1"/>
  <c r="I175" i="1"/>
  <c r="I174" i="1" s="1"/>
  <c r="I186" i="1" s="1"/>
  <c r="AG155" i="1"/>
  <c r="AS155" i="1"/>
  <c r="V155" i="1"/>
  <c r="J175" i="1"/>
  <c r="J174" i="1" s="1"/>
  <c r="J186" i="1" s="1"/>
  <c r="AA155" i="1"/>
  <c r="AK155" i="1"/>
  <c r="BM155" i="1"/>
  <c r="P155" i="1"/>
  <c r="G155" i="1"/>
  <c r="R155" i="1"/>
  <c r="H155" i="1"/>
  <c r="N155" i="1"/>
  <c r="AH155" i="1"/>
  <c r="AM155" i="1"/>
  <c r="AU155" i="1"/>
  <c r="L155" i="1"/>
  <c r="AZ155" i="1"/>
  <c r="M155" i="1"/>
  <c r="J201" i="1" l="1"/>
  <c r="J206" i="1"/>
  <c r="G201" i="1"/>
  <c r="G206" i="1"/>
  <c r="H206" i="1"/>
  <c r="I201" i="1"/>
  <c r="I206" i="1"/>
  <c r="F74" i="1"/>
  <c r="E73" i="1"/>
  <c r="F73" i="1" s="1"/>
  <c r="G73" i="1" l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E250" i="1"/>
  <c r="F108" i="1"/>
  <c r="I103" i="1" s="1"/>
  <c r="J256" i="1"/>
  <c r="E251" i="1"/>
  <c r="G251" i="1" l="1"/>
  <c r="K256" i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E150" i="1"/>
  <c r="D112" i="1"/>
  <c r="D62" i="1" s="1"/>
  <c r="G264" i="1"/>
  <c r="G261" i="1"/>
  <c r="G263" i="1"/>
  <c r="G257" i="1"/>
  <c r="G269" i="1"/>
  <c r="G268" i="1"/>
  <c r="G252" i="1"/>
  <c r="G255" i="1"/>
  <c r="G259" i="1"/>
  <c r="G270" i="1"/>
  <c r="G265" i="1"/>
  <c r="G260" i="1"/>
  <c r="G253" i="1"/>
  <c r="G262" i="1"/>
  <c r="G258" i="1"/>
  <c r="G256" i="1"/>
  <c r="G250" i="1"/>
  <c r="F250" i="1" s="1"/>
  <c r="F251" i="1" s="1"/>
  <c r="G267" i="1"/>
  <c r="G266" i="1"/>
  <c r="G254" i="1"/>
  <c r="J267" i="1" l="1"/>
  <c r="J268" i="1" s="1"/>
  <c r="W144" i="1"/>
  <c r="AM144" i="1"/>
  <c r="BA144" i="1"/>
  <c r="AW144" i="1"/>
  <c r="BL144" i="1"/>
  <c r="AX144" i="1"/>
  <c r="T144" i="1"/>
  <c r="BF144" i="1"/>
  <c r="AG144" i="1"/>
  <c r="N144" i="1"/>
  <c r="V144" i="1"/>
  <c r="G144" i="1"/>
  <c r="I144" i="1"/>
  <c r="H144" i="1"/>
  <c r="BG144" i="1"/>
  <c r="J144" i="1"/>
  <c r="AB144" i="1"/>
  <c r="BK144" i="1"/>
  <c r="AV144" i="1"/>
  <c r="AO144" i="1"/>
  <c r="Z144" i="1"/>
  <c r="AR144" i="1"/>
  <c r="K144" i="1"/>
  <c r="R144" i="1"/>
  <c r="AP144" i="1"/>
  <c r="AF144" i="1"/>
  <c r="M144" i="1"/>
  <c r="AT144" i="1"/>
  <c r="AZ144" i="1"/>
  <c r="AS144" i="1"/>
  <c r="BM144" i="1"/>
  <c r="BB144" i="1"/>
  <c r="AN144" i="1"/>
  <c r="BH144" i="1"/>
  <c r="X144" i="1"/>
  <c r="F144" i="1"/>
  <c r="AQ144" i="1"/>
  <c r="O144" i="1"/>
  <c r="BD144" i="1"/>
  <c r="AL144" i="1"/>
  <c r="P144" i="1"/>
  <c r="U144" i="1"/>
  <c r="AD144" i="1"/>
  <c r="Y144" i="1"/>
  <c r="AE144" i="1"/>
  <c r="AY144" i="1"/>
  <c r="BJ144" i="1"/>
  <c r="L144" i="1"/>
  <c r="Q144" i="1"/>
  <c r="AJ144" i="1"/>
  <c r="AC144" i="1"/>
  <c r="AI144" i="1"/>
  <c r="AU144" i="1"/>
  <c r="AH144" i="1"/>
  <c r="BC144" i="1"/>
  <c r="BI144" i="1"/>
  <c r="BE144" i="1"/>
  <c r="S144" i="1"/>
  <c r="AK144" i="1"/>
  <c r="AA144" i="1"/>
  <c r="D64" i="1"/>
  <c r="E152" i="1"/>
  <c r="E153" i="1" s="1"/>
  <c r="E194" i="1"/>
  <c r="E196" i="1" s="1"/>
  <c r="E197" i="1" s="1"/>
  <c r="K267" i="1"/>
  <c r="F252" i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AK145" i="1" l="1"/>
  <c r="AK148" i="1" s="1"/>
  <c r="AK151" i="1"/>
  <c r="AC151" i="1"/>
  <c r="AC145" i="1"/>
  <c r="AC148" i="1" s="1"/>
  <c r="BD151" i="1"/>
  <c r="BD145" i="1"/>
  <c r="BD148" i="1" s="1"/>
  <c r="BG151" i="1"/>
  <c r="BG145" i="1"/>
  <c r="BG148" i="1" s="1"/>
  <c r="O151" i="1"/>
  <c r="O145" i="1"/>
  <c r="O148" i="1" s="1"/>
  <c r="BE151" i="1"/>
  <c r="BE145" i="1"/>
  <c r="BE148" i="1" s="1"/>
  <c r="AU151" i="1"/>
  <c r="AU145" i="1"/>
  <c r="AU148" i="1" s="1"/>
  <c r="Q151" i="1"/>
  <c r="Q145" i="1"/>
  <c r="Q148" i="1" s="1"/>
  <c r="AE145" i="1"/>
  <c r="AE148" i="1" s="1"/>
  <c r="AE151" i="1"/>
  <c r="P145" i="1"/>
  <c r="P148" i="1" s="1"/>
  <c r="P151" i="1"/>
  <c r="AQ151" i="1"/>
  <c r="AQ145" i="1"/>
  <c r="AQ148" i="1" s="1"/>
  <c r="AN151" i="1"/>
  <c r="AN145" i="1"/>
  <c r="AN148" i="1" s="1"/>
  <c r="AZ151" i="1"/>
  <c r="AZ145" i="1"/>
  <c r="AZ148" i="1" s="1"/>
  <c r="AP145" i="1"/>
  <c r="AP148" i="1" s="1"/>
  <c r="I188" i="1"/>
  <c r="I189" i="1" s="1"/>
  <c r="I192" i="1" s="1"/>
  <c r="AP151" i="1"/>
  <c r="Z145" i="1"/>
  <c r="Z148" i="1" s="1"/>
  <c r="Z151" i="1"/>
  <c r="AB151" i="1"/>
  <c r="AB145" i="1"/>
  <c r="AB148" i="1" s="1"/>
  <c r="I151" i="1"/>
  <c r="I145" i="1"/>
  <c r="I148" i="1" s="1"/>
  <c r="AG151" i="1"/>
  <c r="AG145" i="1"/>
  <c r="AG148" i="1" s="1"/>
  <c r="BL151" i="1"/>
  <c r="BL145" i="1"/>
  <c r="BL148" i="1" s="1"/>
  <c r="W145" i="1"/>
  <c r="W148" i="1" s="1"/>
  <c r="W151" i="1"/>
  <c r="BC145" i="1"/>
  <c r="BC148" i="1" s="1"/>
  <c r="BC151" i="1"/>
  <c r="BJ151" i="1"/>
  <c r="BJ145" i="1"/>
  <c r="BJ148" i="1" s="1"/>
  <c r="AD145" i="1"/>
  <c r="AD148" i="1" s="1"/>
  <c r="H188" i="1"/>
  <c r="H189" i="1" s="1"/>
  <c r="H192" i="1" s="1"/>
  <c r="AD151" i="1"/>
  <c r="X151" i="1"/>
  <c r="X145" i="1"/>
  <c r="X148" i="1" s="1"/>
  <c r="BM151" i="1"/>
  <c r="BM145" i="1"/>
  <c r="BM148" i="1" s="1"/>
  <c r="M145" i="1"/>
  <c r="M148" i="1" s="1"/>
  <c r="M151" i="1"/>
  <c r="K151" i="1"/>
  <c r="K145" i="1"/>
  <c r="K148" i="1" s="1"/>
  <c r="AV145" i="1"/>
  <c r="AV148" i="1" s="1"/>
  <c r="AV151" i="1"/>
  <c r="V151" i="1"/>
  <c r="V145" i="1"/>
  <c r="V148" i="1" s="1"/>
  <c r="T145" i="1"/>
  <c r="T148" i="1" s="1"/>
  <c r="T151" i="1"/>
  <c r="BA145" i="1"/>
  <c r="BA148" i="1" s="1"/>
  <c r="BA151" i="1"/>
  <c r="S151" i="1"/>
  <c r="S145" i="1"/>
  <c r="S148" i="1" s="1"/>
  <c r="AH151" i="1"/>
  <c r="AH145" i="1"/>
  <c r="AH148" i="1" s="1"/>
  <c r="AJ151" i="1"/>
  <c r="AJ145" i="1"/>
  <c r="AJ148" i="1" s="1"/>
  <c r="AY151" i="1"/>
  <c r="AY145" i="1"/>
  <c r="AY148" i="1" s="1"/>
  <c r="U151" i="1"/>
  <c r="U145" i="1"/>
  <c r="U148" i="1" s="1"/>
  <c r="BH151" i="1"/>
  <c r="BH145" i="1"/>
  <c r="BH148" i="1" s="1"/>
  <c r="AS151" i="1"/>
  <c r="AS145" i="1"/>
  <c r="AS148" i="1" s="1"/>
  <c r="AF151" i="1"/>
  <c r="AF145" i="1"/>
  <c r="AF148" i="1" s="1"/>
  <c r="AR151" i="1"/>
  <c r="AR145" i="1"/>
  <c r="AR148" i="1" s="1"/>
  <c r="BK145" i="1"/>
  <c r="BK148" i="1" s="1"/>
  <c r="BK151" i="1"/>
  <c r="H151" i="1"/>
  <c r="H145" i="1"/>
  <c r="H148" i="1" s="1"/>
  <c r="N151" i="1"/>
  <c r="N145" i="1"/>
  <c r="N148" i="1" s="1"/>
  <c r="AX151" i="1"/>
  <c r="AX145" i="1"/>
  <c r="AX148" i="1" s="1"/>
  <c r="AM145" i="1"/>
  <c r="AM148" i="1" s="1"/>
  <c r="AM151" i="1"/>
  <c r="AA151" i="1"/>
  <c r="AA145" i="1"/>
  <c r="AA148" i="1" s="1"/>
  <c r="BI151" i="1"/>
  <c r="BI145" i="1"/>
  <c r="BI148" i="1" s="1"/>
  <c r="AI151" i="1"/>
  <c r="AI145" i="1"/>
  <c r="AI148" i="1" s="1"/>
  <c r="L145" i="1"/>
  <c r="L148" i="1" s="1"/>
  <c r="L103" i="1" s="1"/>
  <c r="L151" i="1"/>
  <c r="Y145" i="1"/>
  <c r="Y148" i="1" s="1"/>
  <c r="Y151" i="1"/>
  <c r="AL151" i="1"/>
  <c r="AL145" i="1"/>
  <c r="AL148" i="1" s="1"/>
  <c r="F151" i="1"/>
  <c r="F145" i="1"/>
  <c r="F148" i="1" s="1"/>
  <c r="F188" i="1"/>
  <c r="F189" i="1" s="1"/>
  <c r="F192" i="1" s="1"/>
  <c r="BB151" i="1"/>
  <c r="J188" i="1"/>
  <c r="J189" i="1" s="1"/>
  <c r="J192" i="1" s="1"/>
  <c r="BB145" i="1"/>
  <c r="BB148" i="1" s="1"/>
  <c r="AT145" i="1"/>
  <c r="AT148" i="1" s="1"/>
  <c r="AT151" i="1"/>
  <c r="R151" i="1"/>
  <c r="G188" i="1"/>
  <c r="G189" i="1" s="1"/>
  <c r="G192" i="1" s="1"/>
  <c r="R145" i="1"/>
  <c r="R148" i="1" s="1"/>
  <c r="AO151" i="1"/>
  <c r="AO145" i="1"/>
  <c r="AO148" i="1" s="1"/>
  <c r="J151" i="1"/>
  <c r="J145" i="1"/>
  <c r="J148" i="1" s="1"/>
  <c r="G151" i="1"/>
  <c r="G145" i="1"/>
  <c r="G148" i="1" s="1"/>
  <c r="BF151" i="1"/>
  <c r="BF145" i="1"/>
  <c r="BF148" i="1" s="1"/>
  <c r="AW151" i="1"/>
  <c r="AW145" i="1"/>
  <c r="AW148" i="1" s="1"/>
  <c r="J195" i="1" l="1"/>
  <c r="J196" i="1" s="1"/>
  <c r="Q103" i="1"/>
  <c r="N103" i="1" s="1"/>
  <c r="G195" i="1"/>
  <c r="G196" i="1" s="1"/>
  <c r="F195" i="1"/>
  <c r="F196" i="1" s="1"/>
  <c r="AW152" i="1"/>
  <c r="AW156" i="1"/>
  <c r="G156" i="1"/>
  <c r="G152" i="1"/>
  <c r="AO152" i="1"/>
  <c r="AO156" i="1"/>
  <c r="J202" i="1"/>
  <c r="J207" i="1"/>
  <c r="Y152" i="1"/>
  <c r="Y156" i="1"/>
  <c r="AV152" i="1"/>
  <c r="AV156" i="1"/>
  <c r="H195" i="1"/>
  <c r="H196" i="1" s="1"/>
  <c r="I195" i="1"/>
  <c r="I196" i="1" s="1"/>
  <c r="AE156" i="1"/>
  <c r="AE152" i="1"/>
  <c r="BF152" i="1"/>
  <c r="BF156" i="1"/>
  <c r="J156" i="1"/>
  <c r="J152" i="1"/>
  <c r="R152" i="1"/>
  <c r="R156" i="1"/>
  <c r="AT152" i="1"/>
  <c r="AT156" i="1"/>
  <c r="AM152" i="1"/>
  <c r="AM156" i="1"/>
  <c r="H207" i="1"/>
  <c r="H202" i="1"/>
  <c r="W156" i="1"/>
  <c r="W152" i="1"/>
  <c r="I202" i="1"/>
  <c r="I207" i="1"/>
  <c r="AN156" i="1"/>
  <c r="AN152" i="1"/>
  <c r="Q152" i="1"/>
  <c r="Q156" i="1"/>
  <c r="BE156" i="1"/>
  <c r="BE152" i="1"/>
  <c r="BD152" i="1"/>
  <c r="BD156" i="1"/>
  <c r="T152" i="1"/>
  <c r="T156" i="1"/>
  <c r="M156" i="1"/>
  <c r="M152" i="1"/>
  <c r="BJ152" i="1"/>
  <c r="BJ156" i="1"/>
  <c r="Z152" i="1"/>
  <c r="Z156" i="1"/>
  <c r="AZ152" i="1"/>
  <c r="AZ156" i="1"/>
  <c r="AQ156" i="1"/>
  <c r="AQ152" i="1"/>
  <c r="AU156" i="1"/>
  <c r="AU152" i="1"/>
  <c r="O152" i="1"/>
  <c r="O156" i="1"/>
  <c r="BG152" i="1"/>
  <c r="BG156" i="1"/>
  <c r="AC156" i="1"/>
  <c r="AC152" i="1"/>
  <c r="AL156" i="1"/>
  <c r="AL152" i="1"/>
  <c r="BI156" i="1"/>
  <c r="BI152" i="1"/>
  <c r="N152" i="1"/>
  <c r="N156" i="1"/>
  <c r="AF152" i="1"/>
  <c r="AF156" i="1"/>
  <c r="BH152" i="1"/>
  <c r="BH156" i="1"/>
  <c r="AY152" i="1"/>
  <c r="AY156" i="1"/>
  <c r="AH152" i="1"/>
  <c r="AH156" i="1"/>
  <c r="V156" i="1"/>
  <c r="V152" i="1"/>
  <c r="K156" i="1"/>
  <c r="K152" i="1"/>
  <c r="BM152" i="1"/>
  <c r="BM156" i="1"/>
  <c r="AG152" i="1"/>
  <c r="AG156" i="1"/>
  <c r="AB152" i="1"/>
  <c r="AB156" i="1"/>
  <c r="F202" i="1"/>
  <c r="L156" i="1"/>
  <c r="L152" i="1"/>
  <c r="BK156" i="1"/>
  <c r="BK152" i="1"/>
  <c r="BA156" i="1"/>
  <c r="BA152" i="1"/>
  <c r="G207" i="1"/>
  <c r="G202" i="1"/>
  <c r="BB152" i="1"/>
  <c r="BB156" i="1"/>
  <c r="F156" i="1"/>
  <c r="F152" i="1"/>
  <c r="F153" i="1" s="1"/>
  <c r="AI152" i="1"/>
  <c r="AI156" i="1"/>
  <c r="AA152" i="1"/>
  <c r="AA156" i="1"/>
  <c r="AX152" i="1"/>
  <c r="AX156" i="1"/>
  <c r="H156" i="1"/>
  <c r="H152" i="1"/>
  <c r="AR152" i="1"/>
  <c r="AR156" i="1"/>
  <c r="AS156" i="1"/>
  <c r="AS152" i="1"/>
  <c r="U156" i="1"/>
  <c r="U152" i="1"/>
  <c r="AJ156" i="1"/>
  <c r="AJ152" i="1"/>
  <c r="S152" i="1"/>
  <c r="S156" i="1"/>
  <c r="X152" i="1"/>
  <c r="X156" i="1"/>
  <c r="AD156" i="1"/>
  <c r="AD152" i="1"/>
  <c r="BC156" i="1"/>
  <c r="BC152" i="1"/>
  <c r="BL152" i="1"/>
  <c r="BL156" i="1"/>
  <c r="I152" i="1"/>
  <c r="I156" i="1"/>
  <c r="AP152" i="1"/>
  <c r="AP156" i="1"/>
  <c r="P152" i="1"/>
  <c r="P156" i="1"/>
  <c r="AK152" i="1"/>
  <c r="AK156" i="1"/>
  <c r="G153" i="1" l="1"/>
  <c r="F300" i="1"/>
  <c r="E210" i="1"/>
  <c r="F197" i="1"/>
  <c r="G197" i="1" s="1"/>
  <c r="H197" i="1" s="1"/>
  <c r="I197" i="1" s="1"/>
  <c r="J197" i="1" s="1"/>
  <c r="H153" i="1" l="1"/>
  <c r="H300" i="1" s="1"/>
  <c r="G300" i="1"/>
  <c r="I153" i="1" l="1"/>
  <c r="I300" i="1" s="1"/>
  <c r="J153" i="1" l="1"/>
  <c r="K153" i="1" l="1"/>
  <c r="J300" i="1"/>
  <c r="L153" i="1" l="1"/>
  <c r="K300" i="1"/>
  <c r="M153" i="1" l="1"/>
  <c r="M300" i="1" s="1"/>
  <c r="L300" i="1"/>
  <c r="N153" i="1" l="1"/>
  <c r="O153" i="1" l="1"/>
  <c r="O300" i="1" s="1"/>
  <c r="N300" i="1"/>
  <c r="P153" i="1" l="1"/>
  <c r="Q153" i="1" l="1"/>
  <c r="Q300" i="1" s="1"/>
  <c r="P300" i="1"/>
  <c r="R153" i="1" l="1"/>
  <c r="S153" i="1" l="1"/>
  <c r="S300" i="1" s="1"/>
  <c r="R300" i="1"/>
  <c r="T153" i="1" l="1"/>
  <c r="U153" i="1" l="1"/>
  <c r="U300" i="1" s="1"/>
  <c r="T300" i="1"/>
  <c r="V153" i="1" l="1"/>
  <c r="W153" i="1" l="1"/>
  <c r="W300" i="1" s="1"/>
  <c r="V300" i="1"/>
  <c r="X153" i="1" l="1"/>
  <c r="Y153" i="1" l="1"/>
  <c r="Y300" i="1" s="1"/>
  <c r="X300" i="1"/>
  <c r="Z153" i="1" l="1"/>
  <c r="AA153" i="1" l="1"/>
  <c r="Z300" i="1"/>
  <c r="AB153" i="1" l="1"/>
  <c r="AB300" i="1" s="1"/>
  <c r="AA300" i="1"/>
  <c r="AC153" i="1" l="1"/>
  <c r="AC300" i="1" s="1"/>
  <c r="AD153" i="1" l="1"/>
  <c r="AE153" i="1" l="1"/>
  <c r="AE300" i="1" s="1"/>
  <c r="AD300" i="1"/>
  <c r="AF153" i="1" l="1"/>
  <c r="AG153" i="1" l="1"/>
  <c r="AF300" i="1"/>
  <c r="AH153" i="1" l="1"/>
  <c r="AG300" i="1"/>
  <c r="AI153" i="1" l="1"/>
  <c r="AI300" i="1" s="1"/>
  <c r="AH300" i="1"/>
  <c r="AJ153" i="1" l="1"/>
  <c r="AK153" i="1" l="1"/>
  <c r="AJ300" i="1"/>
  <c r="AL153" i="1" l="1"/>
  <c r="AK300" i="1"/>
  <c r="AM153" i="1" l="1"/>
  <c r="AL300" i="1"/>
  <c r="AN153" i="1" l="1"/>
  <c r="AM300" i="1"/>
  <c r="AO153" i="1" l="1"/>
  <c r="AO300" i="1" s="1"/>
  <c r="AN300" i="1"/>
  <c r="AP153" i="1" l="1"/>
  <c r="AQ153" i="1" l="1"/>
  <c r="AP300" i="1"/>
  <c r="AR153" i="1" l="1"/>
  <c r="AQ300" i="1"/>
  <c r="AS153" i="1" l="1"/>
  <c r="AS300" i="1" s="1"/>
  <c r="AR300" i="1"/>
  <c r="AT153" i="1" l="1"/>
  <c r="AU153" i="1" l="1"/>
  <c r="AU300" i="1" s="1"/>
  <c r="AT300" i="1"/>
  <c r="AV153" i="1" l="1"/>
  <c r="AV300" i="1" s="1"/>
  <c r="AW153" i="1" l="1"/>
  <c r="AW300" i="1" s="1"/>
  <c r="AX153" i="1" l="1"/>
  <c r="AY153" i="1" l="1"/>
  <c r="AX300" i="1"/>
  <c r="AZ153" i="1" l="1"/>
  <c r="AY300" i="1"/>
  <c r="BA153" i="1" l="1"/>
  <c r="AZ300" i="1"/>
  <c r="BB153" i="1" l="1"/>
  <c r="BA300" i="1"/>
  <c r="BC153" i="1" l="1"/>
  <c r="BC300" i="1" s="1"/>
  <c r="BB300" i="1"/>
  <c r="BD153" i="1" l="1"/>
  <c r="BE153" i="1" l="1"/>
  <c r="BE300" i="1" s="1"/>
  <c r="BD300" i="1"/>
  <c r="BF153" i="1" l="1"/>
  <c r="BG153" i="1" l="1"/>
  <c r="BF300" i="1"/>
  <c r="BH153" i="1" l="1"/>
  <c r="BG300" i="1"/>
  <c r="BI153" i="1" l="1"/>
  <c r="BI300" i="1" s="1"/>
  <c r="BH300" i="1"/>
  <c r="BJ153" i="1" l="1"/>
  <c r="BJ300" i="1" s="1"/>
  <c r="BK153" i="1" l="1"/>
  <c r="BL153" i="1" l="1"/>
  <c r="BK300" i="1"/>
  <c r="BM153" i="1" l="1"/>
  <c r="BM300" i="1" s="1"/>
  <c r="BL300" i="1"/>
</calcChain>
</file>

<file path=xl/sharedStrings.xml><?xml version="1.0" encoding="utf-8"?>
<sst xmlns="http://schemas.openxmlformats.org/spreadsheetml/2006/main" count="244" uniqueCount="159">
  <si>
    <t>Наименование</t>
  </si>
  <si>
    <t xml:space="preserve">Смета на открытие </t>
  </si>
  <si>
    <t>Аренда</t>
  </si>
  <si>
    <t>Реклама</t>
  </si>
  <si>
    <t>Роялти</t>
  </si>
  <si>
    <t>Валовая прибыль</t>
  </si>
  <si>
    <t>Денежный поток</t>
  </si>
  <si>
    <t>Накопленный денежный поток</t>
  </si>
  <si>
    <t>Зарплата</t>
  </si>
  <si>
    <t>Итого</t>
  </si>
  <si>
    <t>Затраты на открытие</t>
  </si>
  <si>
    <t>Чистая прибыль</t>
  </si>
  <si>
    <t>Период</t>
  </si>
  <si>
    <t>Год</t>
  </si>
  <si>
    <t>Номер месяца</t>
  </si>
  <si>
    <t>Рентабельность по прибыли</t>
  </si>
  <si>
    <t>Окупаемость</t>
  </si>
  <si>
    <t>Прибыль до налогов</t>
  </si>
  <si>
    <t>Арендный депозит</t>
  </si>
  <si>
    <t>Паушальный взнос</t>
  </si>
  <si>
    <t>Ремонт помещения</t>
  </si>
  <si>
    <t>VIP игровая станция</t>
  </si>
  <si>
    <t>Sony PS 4</t>
  </si>
  <si>
    <t>Закупка игр для Sony</t>
  </si>
  <si>
    <t>Двухместные диваны</t>
  </si>
  <si>
    <t>Трёхместные диваны</t>
  </si>
  <si>
    <t>Столы</t>
  </si>
  <si>
    <t>Кассовый аппарат</t>
  </si>
  <si>
    <t>Стартовый маркетинговый бюджет</t>
  </si>
  <si>
    <t>Стартовая фотосессия</t>
  </si>
  <si>
    <t>Стартовая видеосъемка</t>
  </si>
  <si>
    <t>Подключение интернета</t>
  </si>
  <si>
    <t>Вывески</t>
  </si>
  <si>
    <t>Оформление входной группы</t>
  </si>
  <si>
    <t>Стойка ресепшн</t>
  </si>
  <si>
    <t>Система видеонаблюдения</t>
  </si>
  <si>
    <t>Клининг после ремонта</t>
  </si>
  <si>
    <t>Хозтовары и денежный ящик</t>
  </si>
  <si>
    <t>Принтер</t>
  </si>
  <si>
    <t>Игровые гостевые аккаунты</t>
  </si>
  <si>
    <t>Граффити для клуба</t>
  </si>
  <si>
    <t>Проведение локальной сети</t>
  </si>
  <si>
    <t>Единиц</t>
  </si>
  <si>
    <t>Итог</t>
  </si>
  <si>
    <t>Средний срок амортизации</t>
  </si>
  <si>
    <t>Доля сметы с амортизацией</t>
  </si>
  <si>
    <t xml:space="preserve">Амортизация </t>
  </si>
  <si>
    <t>Среднемесячная амортизация</t>
  </si>
  <si>
    <t>Постоянные расходы в месяц</t>
  </si>
  <si>
    <t>Аренда за 1 квм в год</t>
  </si>
  <si>
    <t>Оплата программы автоматизации</t>
  </si>
  <si>
    <t>Электроэнергия</t>
  </si>
  <si>
    <t>Бухгалтерское обслуживание</t>
  </si>
  <si>
    <t>Банковское обслуживание</t>
  </si>
  <si>
    <t>Необходимая площадь помещения</t>
  </si>
  <si>
    <t>Средняя стоимость часа</t>
  </si>
  <si>
    <t>Потенциал дохода в месяц</t>
  </si>
  <si>
    <t>Количество</t>
  </si>
  <si>
    <t>Стандартные игровые станции</t>
  </si>
  <si>
    <t>Игровые станции VIP</t>
  </si>
  <si>
    <t>Бар: % доходов относительно ПК и Sony</t>
  </si>
  <si>
    <t>% загрузки устройств</t>
  </si>
  <si>
    <t>Загрузка пространства по годам</t>
  </si>
  <si>
    <t>Себестоимость бара</t>
  </si>
  <si>
    <t>Переменные расходы</t>
  </si>
  <si>
    <t xml:space="preserve">Ключевое </t>
  </si>
  <si>
    <t>Роялти начинаются с месяца</t>
  </si>
  <si>
    <t>Средняя</t>
  </si>
  <si>
    <t>Доходы стандартных станций</t>
  </si>
  <si>
    <t>Доходы VIP-станций</t>
  </si>
  <si>
    <t>Доходы от Sony PS 4</t>
  </si>
  <si>
    <t>Доходы бара</t>
  </si>
  <si>
    <t>Инфляция</t>
  </si>
  <si>
    <t>Налоги</t>
  </si>
  <si>
    <t>УСН Доходы на бар</t>
  </si>
  <si>
    <t>Стоимость патента в год</t>
  </si>
  <si>
    <t>Патент</t>
  </si>
  <si>
    <t>Загрузка игрового пространства</t>
  </si>
  <si>
    <t>Число квм. на 1 стандартную станцию</t>
  </si>
  <si>
    <t>Накопленный итог</t>
  </si>
  <si>
    <t>Цена за единицу</t>
  </si>
  <si>
    <t>Бар</t>
  </si>
  <si>
    <t>Переменные расходы, втч:</t>
  </si>
  <si>
    <t>Выручка, втч</t>
  </si>
  <si>
    <t>Выручка от пространства без бара</t>
  </si>
  <si>
    <t>Постоянные расходы, втч:</t>
  </si>
  <si>
    <t>Квартал</t>
  </si>
  <si>
    <t>Налог на бар</t>
  </si>
  <si>
    <t>EBITDA</t>
  </si>
  <si>
    <t>Рентабельность по EBITDA</t>
  </si>
  <si>
    <t>Амортизация</t>
  </si>
  <si>
    <t>Метрики</t>
  </si>
  <si>
    <t>Индекс прибыльности</t>
  </si>
  <si>
    <t>Рост выручки</t>
  </si>
  <si>
    <t>Рост валовой прибыли</t>
  </si>
  <si>
    <t>Рост EBITDA</t>
  </si>
  <si>
    <t>Рост чистой прибыли</t>
  </si>
  <si>
    <t>(+) Амортизация</t>
  </si>
  <si>
    <t>Отчетность по годам</t>
  </si>
  <si>
    <t>Эквайринг</t>
  </si>
  <si>
    <t xml:space="preserve">Расходы на эквайринг от всех доходов </t>
  </si>
  <si>
    <t>Число ПК</t>
  </si>
  <si>
    <t>Должность</t>
  </si>
  <si>
    <t>Число сотрудников</t>
  </si>
  <si>
    <t>На руки 1 сотруднику</t>
  </si>
  <si>
    <t>На руки</t>
  </si>
  <si>
    <t>Администратор</t>
  </si>
  <si>
    <t>Управляющий</t>
  </si>
  <si>
    <t>Сотрудник 3</t>
  </si>
  <si>
    <t>Итого расходы на сотрудников</t>
  </si>
  <si>
    <t>Расчёт числа администраторов</t>
  </si>
  <si>
    <t>Ставка НДФЛ</t>
  </si>
  <si>
    <t>Социальные взносы и НДФЛ</t>
  </si>
  <si>
    <t>Меньший расход</t>
  </si>
  <si>
    <t>Больший расход</t>
  </si>
  <si>
    <t>Расчёт расходов на программу</t>
  </si>
  <si>
    <t>Итоговый расход</t>
  </si>
  <si>
    <t>2 админа при ПК более:</t>
  </si>
  <si>
    <t>Число ПК для меньшего расх.</t>
  </si>
  <si>
    <t>Число администраторов в смену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</si>
  <si>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</si>
  <si>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</si>
  <si>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</si>
  <si>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</si>
  <si>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</si>
  <si>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</si>
  <si>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</si>
  <si>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</si>
  <si>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</si>
  <si>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</si>
  <si>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</si>
  <si>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</si>
  <si>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</si>
  <si>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Sony PS 4 PRO</t>
  </si>
  <si>
    <t>Сбор на федеральный маркетинг</t>
  </si>
  <si>
    <t xml:space="preserve">Интернет </t>
  </si>
  <si>
    <t>Кастомизированные бочки под SonyPS Cyber:X Community</t>
  </si>
  <si>
    <t>Комплект стилизованного освещения CyberX Community</t>
  </si>
  <si>
    <t xml:space="preserve">Монтаж металлической конструкции для размещения системных блоков </t>
  </si>
  <si>
    <t>Колонки для фоновой музыки</t>
  </si>
  <si>
    <t>Установка тревожной кнопки</t>
  </si>
  <si>
    <t>Тревожная кнопка</t>
  </si>
  <si>
    <t>Закупка телевизоров+кронштейны</t>
  </si>
  <si>
    <t>Закупка стартового комплекта мерча для турниров+ салфетки и бейджи для персонала</t>
  </si>
  <si>
    <t xml:space="preserve">Стандартная игровая станция - полный комплект + кастомизированный стол </t>
  </si>
  <si>
    <t xml:space="preserve">все доходы от проекта, деленные на вложенные средства за 5 лет </t>
  </si>
  <si>
    <t>Финансовый резерв</t>
  </si>
  <si>
    <t>Транспортные расходы команды открытия Cyber:X Community</t>
  </si>
  <si>
    <t>Количество населения</t>
  </si>
  <si>
    <t>Аренда (среднестатистическая)</t>
  </si>
  <si>
    <t>Чистая прибыль на 7-й месяц работы</t>
  </si>
  <si>
    <t>Накопленный денежный поток к 18-му месяцу работы</t>
  </si>
  <si>
    <t>Общий объем инвестиций на заведение:</t>
  </si>
  <si>
    <t>Барный стул для администратора + ТВ на ресепшн)</t>
  </si>
  <si>
    <t>Форма оплаты</t>
  </si>
  <si>
    <t>Наличная</t>
  </si>
  <si>
    <t>Безналичная</t>
  </si>
  <si>
    <t>поставить цифру "1!</t>
  </si>
  <si>
    <t>(стоимость столов включена в сборки)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</si>
</sst>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#\ ##0[$ ₽]"/>
    <numFmt numFmtId="166" formatCode="#,##0&quot;р.&quot;;\(#,##0&quot;р.&quot;\)"/>
    <numFmt numFmtId="167" formatCode="#,##0;\(#,##0\);0"/>
    <numFmt numFmtId="168" formatCode="#,##0\ [$₽-419]"/>
    <numFmt numFmtId="169" formatCode="#,##0.0\ [$₽-419]"/>
    <numFmt numFmtId="170" formatCode="0.0%"/>
  </numFmts>
  <fonts count="33">
    <font>
      <sz val="10"/>
      <color rgb="FF000000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i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3"/>
      <color theme="1"/>
      <name val="Noto Sans"/>
      <family val="2"/>
      <charset val="204"/>
    </font>
    <font>
      <b/>
      <sz val="13"/>
      <color rgb="FF000000"/>
      <name val="Noto Sans"/>
      <family val="2"/>
      <charset val="204"/>
    </font>
    <font>
      <b/>
      <sz val="13"/>
      <color rgb="FF000000"/>
      <name val="Arial"/>
      <family val="2"/>
      <charset val="204"/>
    </font>
    <font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1"/>
      <name val="Noto Sans"/>
      <family val="2"/>
      <charset val="204"/>
    </font>
    <font>
      <b/>
      <sz val="11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93"/>
        <bgColor rgb="FFFFFF93"/>
      </patternFill>
    </fill>
    <fill>
      <patternFill patternType="solid">
        <fgColor theme="0"/>
        <bgColor rgb="FFFFFF93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9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73FB79"/>
        <bgColor rgb="FFFFFFFF"/>
      </patternFill>
    </fill>
    <fill>
      <patternFill patternType="solid">
        <fgColor rgb="FF73FB7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3" fontId="5" fillId="2" borderId="1">
      <alignment horizontal="right" vertical="center" indent="1"/>
      <protection locked="0"/>
    </xf>
    <xf numFmtId="10" fontId="5" fillId="2" borderId="1">
      <alignment horizontal="right" vertical="center" indent="1"/>
      <protection locked="0"/>
    </xf>
    <xf numFmtId="166" fontId="5" fillId="2" borderId="1">
      <alignment horizontal="right" vertical="center" indent="1"/>
      <protection locked="0"/>
    </xf>
    <xf numFmtId="164" fontId="6" fillId="0" borderId="0" applyFont="0" applyFill="0" applyBorder="0" applyAlignment="0" applyProtection="0"/>
    <xf numFmtId="167" fontId="1" fillId="3" borderId="0">
      <alignment horizontal="right" vertical="center" indent="1"/>
    </xf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3" fontId="8" fillId="3" borderId="0" xfId="7" applyNumberFormat="1" applyFont="1" applyFill="1" applyAlignment="1">
      <alignment horizontal="left" vertical="center" wrapText="1"/>
    </xf>
    <xf numFmtId="3" fontId="8" fillId="3" borderId="0" xfId="7" applyNumberFormat="1" applyFont="1" applyFill="1" applyAlignment="1">
      <alignment horizontal="right" vertical="center"/>
    </xf>
    <xf numFmtId="3" fontId="8" fillId="3" borderId="2" xfId="7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9" borderId="0" xfId="0" applyFont="1" applyFill="1" applyAlignment="1">
      <alignment vertical="center" wrapText="1"/>
    </xf>
    <xf numFmtId="0" fontId="10" fillId="9" borderId="0" xfId="0" applyFont="1" applyFill="1" applyAlignment="1">
      <alignment horizontal="center" vertical="center" wrapText="1"/>
    </xf>
    <xf numFmtId="168" fontId="2" fillId="0" borderId="2" xfId="0" applyNumberFormat="1" applyFont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9" fontId="8" fillId="7" borderId="2" xfId="8" applyFont="1" applyFill="1" applyBorder="1" applyAlignment="1" applyProtection="1">
      <alignment horizontal="right" vertical="center"/>
      <protection hidden="1"/>
    </xf>
    <xf numFmtId="0" fontId="10" fillId="12" borderId="0" xfId="7" applyFont="1" applyFill="1" applyAlignment="1" applyProtection="1">
      <alignment vertical="center"/>
      <protection hidden="1"/>
    </xf>
    <xf numFmtId="1" fontId="10" fillId="9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0" fontId="9" fillId="4" borderId="0" xfId="0" applyFont="1" applyFill="1" applyAlignment="1" applyProtection="1">
      <alignment vertical="center"/>
      <protection hidden="1"/>
    </xf>
    <xf numFmtId="3" fontId="8" fillId="13" borderId="0" xfId="7" applyNumberFormat="1" applyFont="1" applyFill="1" applyAlignment="1" applyProtection="1">
      <alignment horizontal="left" vertical="center"/>
      <protection hidden="1"/>
    </xf>
    <xf numFmtId="168" fontId="2" fillId="13" borderId="2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9" fillId="4" borderId="0" xfId="0" applyFont="1" applyFill="1" applyAlignment="1" applyProtection="1">
      <alignment vertical="center" wrapText="1"/>
      <protection hidden="1"/>
    </xf>
    <xf numFmtId="3" fontId="8" fillId="14" borderId="0" xfId="7" applyNumberFormat="1" applyFont="1" applyFill="1" applyAlignment="1" applyProtection="1">
      <alignment horizontal="left" vertical="center"/>
      <protection hidden="1"/>
    </xf>
    <xf numFmtId="0" fontId="9" fillId="15" borderId="0" xfId="0" applyFont="1" applyFill="1" applyAlignment="1" applyProtection="1">
      <alignment vertical="center" wrapText="1"/>
      <protection hidden="1"/>
    </xf>
    <xf numFmtId="168" fontId="2" fillId="14" borderId="2" xfId="0" applyNumberFormat="1" applyFont="1" applyFill="1" applyBorder="1" applyAlignment="1" applyProtection="1">
      <alignment vertical="center" wrapText="1"/>
      <protection hidden="1"/>
    </xf>
    <xf numFmtId="0" fontId="13" fillId="4" borderId="0" xfId="0" applyFont="1" applyFill="1" applyAlignment="1" applyProtection="1">
      <alignment vertical="center" wrapText="1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8" fillId="16" borderId="0" xfId="7" applyNumberFormat="1" applyFont="1" applyFill="1" applyAlignment="1" applyProtection="1">
      <alignment horizontal="left" vertical="center"/>
      <protection hidden="1"/>
    </xf>
    <xf numFmtId="168" fontId="2" fillId="16" borderId="2" xfId="0" applyNumberFormat="1" applyFont="1" applyFill="1" applyBorder="1" applyAlignment="1" applyProtection="1">
      <alignment vertical="center" wrapText="1"/>
      <protection hidden="1"/>
    </xf>
    <xf numFmtId="0" fontId="10" fillId="9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168" fontId="2" fillId="14" borderId="2" xfId="0" applyNumberFormat="1" applyFont="1" applyFill="1" applyBorder="1" applyAlignment="1" applyProtection="1">
      <alignment vertical="center"/>
      <protection hidden="1"/>
    </xf>
    <xf numFmtId="165" fontId="8" fillId="6" borderId="2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vertical="center"/>
    </xf>
    <xf numFmtId="9" fontId="8" fillId="6" borderId="2" xfId="8" applyFont="1" applyFill="1" applyBorder="1" applyAlignment="1">
      <alignment horizontal="right" vertical="center"/>
    </xf>
    <xf numFmtId="1" fontId="8" fillId="6" borderId="2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3" fontId="9" fillId="8" borderId="2" xfId="0" applyNumberFormat="1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" fontId="2" fillId="0" borderId="2" xfId="0" applyNumberFormat="1" applyFont="1" applyBorder="1" applyAlignment="1">
      <alignment horizontal="right" vertical="center" wrapText="1"/>
    </xf>
    <xf numFmtId="1" fontId="15" fillId="6" borderId="2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165" fontId="15" fillId="6" borderId="2" xfId="0" applyNumberFormat="1" applyFont="1" applyFill="1" applyBorder="1" applyAlignment="1">
      <alignment horizontal="right" vertical="center"/>
    </xf>
    <xf numFmtId="168" fontId="9" fillId="4" borderId="0" xfId="0" applyNumberFormat="1" applyFont="1" applyFill="1" applyAlignment="1">
      <alignment vertical="center"/>
    </xf>
    <xf numFmtId="9" fontId="15" fillId="6" borderId="2" xfId="8" applyFont="1" applyFill="1" applyBorder="1" applyAlignment="1">
      <alignment horizontal="right" vertical="center"/>
    </xf>
    <xf numFmtId="168" fontId="2" fillId="10" borderId="2" xfId="0" applyNumberFormat="1" applyFont="1" applyFill="1" applyBorder="1" applyAlignment="1">
      <alignment vertical="center"/>
    </xf>
    <xf numFmtId="168" fontId="9" fillId="11" borderId="2" xfId="0" applyNumberFormat="1" applyFont="1" applyFill="1" applyBorder="1" applyAlignment="1">
      <alignment vertical="center"/>
    </xf>
    <xf numFmtId="1" fontId="9" fillId="10" borderId="2" xfId="0" applyNumberFormat="1" applyFont="1" applyFill="1" applyBorder="1" applyAlignment="1">
      <alignment vertical="center"/>
    </xf>
    <xf numFmtId="0" fontId="10" fillId="9" borderId="0" xfId="0" applyFont="1" applyFill="1" applyAlignment="1" applyProtection="1">
      <alignment vertical="center"/>
      <protection hidden="1"/>
    </xf>
    <xf numFmtId="3" fontId="8" fillId="3" borderId="0" xfId="7" applyNumberFormat="1" applyFont="1" applyFill="1" applyAlignment="1" applyProtection="1">
      <alignment horizontal="left" vertical="center" wrapText="1"/>
      <protection hidden="1"/>
    </xf>
    <xf numFmtId="3" fontId="8" fillId="3" borderId="0" xfId="7" applyNumberFormat="1" applyFont="1" applyFill="1" applyAlignment="1" applyProtection="1">
      <alignment horizontal="left" vertical="center"/>
      <protection hidden="1"/>
    </xf>
    <xf numFmtId="168" fontId="2" fillId="0" borderId="2" xfId="0" applyNumberFormat="1" applyFont="1" applyBorder="1" applyAlignment="1" applyProtection="1">
      <alignment vertical="center" wrapText="1"/>
      <protection hidden="1"/>
    </xf>
    <xf numFmtId="3" fontId="17" fillId="3" borderId="0" xfId="7" applyNumberFormat="1" applyFont="1" applyFill="1" applyAlignment="1" applyProtection="1">
      <alignment horizontal="left" vertical="center"/>
      <protection hidden="1"/>
    </xf>
    <xf numFmtId="168" fontId="18" fillId="0" borderId="2" xfId="0" applyNumberFormat="1" applyFont="1" applyBorder="1" applyAlignment="1" applyProtection="1">
      <alignment vertical="center" wrapText="1"/>
      <protection hidden="1"/>
    </xf>
    <xf numFmtId="0" fontId="12" fillId="3" borderId="0" xfId="0" applyFont="1" applyFill="1" applyAlignment="1" applyProtection="1">
      <alignment vertical="center"/>
      <protection hidden="1"/>
    </xf>
    <xf numFmtId="168" fontId="2" fillId="0" borderId="0" xfId="0" applyNumberFormat="1" applyFont="1" applyBorder="1" applyAlignment="1" applyProtection="1">
      <alignment vertical="center" wrapText="1"/>
      <protection hidden="1"/>
    </xf>
    <xf numFmtId="3" fontId="19" fillId="3" borderId="0" xfId="7" applyNumberFormat="1" applyFont="1" applyFill="1" applyAlignment="1" applyProtection="1">
      <alignment horizontal="left" vertical="center"/>
      <protection hidden="1"/>
    </xf>
    <xf numFmtId="0" fontId="20" fillId="4" borderId="0" xfId="0" applyFont="1" applyFill="1" applyAlignment="1" applyProtection="1">
      <alignment vertical="center" wrapText="1"/>
      <protection hidden="1"/>
    </xf>
    <xf numFmtId="168" fontId="16" fillId="0" borderId="2" xfId="0" applyNumberFormat="1" applyFont="1" applyBorder="1" applyAlignment="1" applyProtection="1">
      <alignment vertical="center" wrapText="1"/>
      <protection hidden="1"/>
    </xf>
    <xf numFmtId="0" fontId="20" fillId="4" borderId="0" xfId="0" applyFont="1" applyFill="1" applyAlignment="1" applyProtection="1">
      <alignment vertical="center"/>
      <protection hidden="1"/>
    </xf>
    <xf numFmtId="170" fontId="16" fillId="0" borderId="2" xfId="8" applyNumberFormat="1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9" fontId="2" fillId="0" borderId="2" xfId="8" applyFont="1" applyBorder="1" applyAlignment="1" applyProtection="1">
      <alignment vertical="center" wrapText="1"/>
      <protection hidden="1"/>
    </xf>
    <xf numFmtId="0" fontId="21" fillId="4" borderId="0" xfId="0" applyFont="1" applyFill="1" applyAlignment="1" applyProtection="1">
      <alignment vertical="center"/>
      <protection hidden="1"/>
    </xf>
    <xf numFmtId="1" fontId="8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Border="1" applyAlignment="1">
      <alignment vertical="center"/>
    </xf>
    <xf numFmtId="168" fontId="2" fillId="14" borderId="2" xfId="0" applyNumberFormat="1" applyFont="1" applyFill="1" applyBorder="1" applyAlignment="1">
      <alignment vertical="center"/>
    </xf>
    <xf numFmtId="168" fontId="8" fillId="14" borderId="2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8" fontId="8" fillId="10" borderId="2" xfId="0" applyNumberFormat="1" applyFont="1" applyFill="1" applyBorder="1" applyAlignment="1">
      <alignment vertical="center"/>
    </xf>
    <xf numFmtId="168" fontId="16" fillId="14" borderId="2" xfId="0" applyNumberFormat="1" applyFont="1" applyFill="1" applyBorder="1" applyAlignment="1" applyProtection="1">
      <alignment vertical="center" wrapText="1"/>
      <protection hidden="1"/>
    </xf>
    <xf numFmtId="9" fontId="9" fillId="4" borderId="0" xfId="0" applyNumberFormat="1" applyFont="1" applyFill="1" applyAlignment="1">
      <alignment vertical="center"/>
    </xf>
    <xf numFmtId="0" fontId="22" fillId="17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>
      <alignment vertical="center"/>
    </xf>
    <xf numFmtId="0" fontId="22" fillId="17" borderId="0" xfId="0" applyFont="1" applyFill="1" applyAlignment="1" applyProtection="1">
      <alignment vertical="center" wrapText="1"/>
      <protection hidden="1"/>
    </xf>
    <xf numFmtId="0" fontId="22" fillId="0" borderId="0" xfId="0" applyFont="1" applyFill="1" applyAlignment="1" applyProtection="1">
      <alignment vertical="center" wrapText="1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Alignment="1" applyProtection="1">
      <alignment vertical="center"/>
      <protection hidden="1"/>
    </xf>
    <xf numFmtId="9" fontId="23" fillId="3" borderId="0" xfId="8" applyFont="1" applyFill="1" applyAlignment="1" applyProtection="1">
      <alignment vertical="center"/>
      <protection hidden="1"/>
    </xf>
    <xf numFmtId="168" fontId="23" fillId="3" borderId="0" xfId="0" applyNumberFormat="1" applyFont="1" applyFill="1" applyAlignment="1" applyProtection="1">
      <alignment vertical="center"/>
      <protection hidden="1"/>
    </xf>
    <xf numFmtId="9" fontId="23" fillId="3" borderId="0" xfId="0" applyNumberFormat="1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left" vertical="center"/>
      <protection hidden="1"/>
    </xf>
    <xf numFmtId="9" fontId="23" fillId="3" borderId="0" xfId="8" applyFont="1" applyFill="1" applyAlignment="1" applyProtection="1">
      <alignment horizontal="left" vertical="center" wrapText="1"/>
      <protection hidden="1"/>
    </xf>
    <xf numFmtId="168" fontId="23" fillId="3" borderId="0" xfId="0" applyNumberFormat="1" applyFont="1" applyFill="1" applyAlignment="1" applyProtection="1">
      <alignment vertical="center" wrapText="1"/>
      <protection hidden="1"/>
    </xf>
    <xf numFmtId="0" fontId="23" fillId="3" borderId="0" xfId="0" applyFont="1" applyFill="1" applyAlignment="1" applyProtection="1">
      <alignment vertical="center" wrapText="1"/>
      <protection hidden="1"/>
    </xf>
    <xf numFmtId="168" fontId="9" fillId="4" borderId="0" xfId="0" applyNumberFormat="1" applyFont="1" applyFill="1" applyAlignment="1" applyProtection="1">
      <alignment vertical="center" wrapText="1"/>
      <protection hidden="1"/>
    </xf>
    <xf numFmtId="0" fontId="2" fillId="0" borderId="2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vertical="center"/>
    </xf>
    <xf numFmtId="3" fontId="10" fillId="3" borderId="0" xfId="7" applyNumberFormat="1" applyFont="1" applyFill="1" applyBorder="1" applyAlignment="1">
      <alignment horizontal="left" vertical="center" wrapText="1"/>
    </xf>
    <xf numFmtId="1" fontId="10" fillId="7" borderId="0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vertical="center"/>
    </xf>
    <xf numFmtId="3" fontId="8" fillId="3" borderId="4" xfId="7" applyNumberFormat="1" applyFont="1" applyFill="1" applyBorder="1" applyAlignment="1">
      <alignment horizontal="left" vertical="center" wrapText="1"/>
    </xf>
    <xf numFmtId="0" fontId="26" fillId="4" borderId="0" xfId="0" applyFont="1" applyFill="1" applyAlignment="1">
      <alignment vertical="center"/>
    </xf>
    <xf numFmtId="0" fontId="27" fillId="4" borderId="1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5" fillId="3" borderId="1" xfId="7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168" fontId="25" fillId="16" borderId="1" xfId="0" applyNumberFormat="1" applyFont="1" applyFill="1" applyBorder="1" applyAlignment="1" applyProtection="1">
      <alignment vertical="center"/>
      <protection hidden="1"/>
    </xf>
    <xf numFmtId="169" fontId="25" fillId="0" borderId="1" xfId="0" applyNumberFormat="1" applyFont="1" applyBorder="1" applyAlignment="1">
      <alignment vertical="center"/>
    </xf>
    <xf numFmtId="9" fontId="19" fillId="7" borderId="6" xfId="8" applyFont="1" applyFill="1" applyBorder="1" applyAlignment="1" applyProtection="1">
      <alignment horizontal="right" vertical="center"/>
      <protection hidden="1"/>
    </xf>
    <xf numFmtId="2" fontId="19" fillId="7" borderId="0" xfId="0" applyNumberFormat="1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vertical="center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170" fontId="16" fillId="16" borderId="2" xfId="8" applyNumberFormat="1" applyFont="1" applyFill="1" applyBorder="1" applyAlignment="1" applyProtection="1">
      <alignment vertical="center" wrapText="1"/>
      <protection hidden="1"/>
    </xf>
    <xf numFmtId="165" fontId="25" fillId="20" borderId="1" xfId="0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Fill="1" applyAlignment="1" applyProtection="1">
      <alignment vertical="center" wrapText="1"/>
      <protection hidden="1"/>
    </xf>
    <xf numFmtId="0" fontId="7" fillId="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/>
    <xf numFmtId="3" fontId="8" fillId="0" borderId="0" xfId="7" applyNumberFormat="1" applyFont="1" applyFill="1" applyAlignment="1" applyProtection="1">
      <alignment horizontal="left" vertical="center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9" fillId="4" borderId="0" xfId="0" applyNumberFormat="1" applyFont="1" applyFill="1" applyAlignment="1" applyProtection="1">
      <alignment vertical="center"/>
      <protection hidden="1"/>
    </xf>
    <xf numFmtId="1" fontId="8" fillId="19" borderId="1" xfId="0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9" fontId="10" fillId="7" borderId="0" xfId="8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3" fontId="10" fillId="3" borderId="0" xfId="7" applyNumberFormat="1" applyFont="1" applyFill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168" fontId="9" fillId="4" borderId="0" xfId="0" applyNumberFormat="1" applyFont="1" applyFill="1" applyBorder="1" applyAlignment="1" applyProtection="1">
      <alignment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3" fontId="8" fillId="23" borderId="0" xfId="7" applyNumberFormat="1" applyFont="1" applyFill="1" applyAlignment="1" applyProtection="1">
      <alignment horizontal="left" vertical="center"/>
      <protection hidden="1"/>
    </xf>
    <xf numFmtId="0" fontId="9" fillId="22" borderId="0" xfId="0" applyFont="1" applyFill="1" applyAlignment="1" applyProtection="1">
      <alignment vertical="center" wrapText="1"/>
      <protection hidden="1"/>
    </xf>
    <xf numFmtId="168" fontId="2" fillId="23" borderId="2" xfId="0" applyNumberFormat="1" applyFont="1" applyFill="1" applyBorder="1" applyAlignment="1" applyProtection="1">
      <alignment vertical="center" wrapText="1"/>
      <protection hidden="1"/>
    </xf>
    <xf numFmtId="0" fontId="7" fillId="23" borderId="0" xfId="0" applyFont="1" applyFill="1" applyAlignment="1" applyProtection="1">
      <alignment vertical="center"/>
      <protection hidden="1"/>
    </xf>
    <xf numFmtId="0" fontId="0" fillId="23" borderId="0" xfId="0" applyFont="1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9" fontId="28" fillId="4" borderId="0" xfId="0" applyNumberFormat="1" applyFont="1" applyFill="1" applyAlignment="1" applyProtection="1">
      <alignment vertical="center"/>
      <protection hidden="1"/>
    </xf>
    <xf numFmtId="9" fontId="8" fillId="4" borderId="0" xfId="0" applyNumberFormat="1" applyFont="1" applyFill="1" applyAlignment="1" applyProtection="1">
      <alignment vertical="center"/>
      <protection hidden="1"/>
    </xf>
    <xf numFmtId="9" fontId="8" fillId="4" borderId="0" xfId="0" applyNumberFormat="1" applyFont="1" applyFill="1" applyAlignment="1" applyProtection="1">
      <alignment vertical="center" wrapText="1"/>
      <protection hidden="1"/>
    </xf>
    <xf numFmtId="9" fontId="28" fillId="0" borderId="0" xfId="0" applyNumberFormat="1" applyFont="1" applyFill="1" applyAlignment="1" applyProtection="1">
      <alignment vertical="center"/>
      <protection hidden="1"/>
    </xf>
    <xf numFmtId="9" fontId="22" fillId="0" borderId="0" xfId="0" applyNumberFormat="1" applyFont="1" applyFill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3" fontId="10" fillId="3" borderId="0" xfId="7" applyNumberFormat="1" applyFont="1" applyFill="1" applyBorder="1" applyAlignment="1" applyProtection="1">
      <alignment horizontal="left" vertical="center" wrapText="1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 wrapText="1"/>
      <protection hidden="1"/>
    </xf>
    <xf numFmtId="9" fontId="29" fillId="0" borderId="0" xfId="8" applyNumberFormat="1" applyFont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9" fontId="8" fillId="4" borderId="1" xfId="0" applyNumberFormat="1" applyFont="1" applyFill="1" applyBorder="1" applyAlignment="1" applyProtection="1">
      <alignment vertical="center"/>
      <protection hidden="1"/>
    </xf>
    <xf numFmtId="168" fontId="30" fillId="4" borderId="0" xfId="0" applyNumberFormat="1" applyFont="1" applyFill="1" applyAlignment="1">
      <alignment vertical="center"/>
    </xf>
    <xf numFmtId="1" fontId="25" fillId="19" borderId="1" xfId="0" applyNumberFormat="1" applyFont="1" applyFill="1" applyBorder="1" applyAlignment="1" applyProtection="1">
      <alignment horizontal="center" vertical="center"/>
      <protection locked="0" hidden="1"/>
    </xf>
    <xf numFmtId="168" fontId="27" fillId="18" borderId="5" xfId="0" applyNumberFormat="1" applyFont="1" applyFill="1" applyBorder="1" applyAlignment="1" applyProtection="1">
      <alignment horizontal="center" vertical="center"/>
      <protection locked="0" hidden="1"/>
    </xf>
    <xf numFmtId="165" fontId="8" fillId="19" borderId="2" xfId="0" applyNumberFormat="1" applyFont="1" applyFill="1" applyBorder="1" applyAlignment="1">
      <alignment horizontal="right" vertical="center"/>
    </xf>
    <xf numFmtId="3" fontId="8" fillId="24" borderId="0" xfId="7" applyNumberFormat="1" applyFont="1" applyFill="1" applyAlignment="1">
      <alignment horizontal="left" vertical="center" wrapText="1"/>
    </xf>
    <xf numFmtId="165" fontId="10" fillId="7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3" fontId="31" fillId="19" borderId="1" xfId="0" applyNumberFormat="1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Border="1" applyAlignment="1">
      <alignment vertical="center"/>
    </xf>
    <xf numFmtId="0" fontId="30" fillId="3" borderId="0" xfId="0" applyFont="1" applyFill="1" applyBorder="1" applyAlignment="1"/>
    <xf numFmtId="165" fontId="25" fillId="20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168" fontId="12" fillId="22" borderId="7" xfId="0" applyNumberFormat="1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68" fontId="9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168" fontId="9" fillId="21" borderId="1" xfId="0" applyNumberFormat="1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</cellXfs>
  <cellStyles count="10">
    <cellStyle name="Assumption" xfId="2" xr:uid="{00000000-0005-0000-0000-000000000000}"/>
    <cellStyle name="Assumption %" xfId="3" xr:uid="{00000000-0005-0000-0000-000001000000}"/>
    <cellStyle name="Assumption RUB" xfId="4" xr:uid="{00000000-0005-0000-0000-000002000000}"/>
    <cellStyle name="Comma 2" xfId="5" xr:uid="{00000000-0005-0000-0000-000003000000}"/>
    <cellStyle name="Formula" xfId="6" xr:uid="{00000000-0005-0000-0000-000004000000}"/>
    <cellStyle name="Normal 2" xfId="7" xr:uid="{00000000-0005-0000-0000-000005000000}"/>
    <cellStyle name="Per cent 2" xfId="9" xr:uid="{00000000-0005-0000-0000-000006000000}"/>
    <cellStyle name="Обычный" xfId="0" builtinId="0"/>
    <cellStyle name="Обычный 2" xfId="1" xr:uid="{00000000-0005-0000-0000-000008000000}"/>
    <cellStyle name="Процентный" xfId="8" builtinId="5"/>
  </cellStyles>
  <dxfs count="0"/>
  <tableStyles count="0" defaultTableStyle="TableStyleMedium2" defaultPivotStyle="PivotStyleLight16"/>
  <colors>
    <mruColors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1800"/>
              <a:t>Генерация прибыли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15624999999998"/>
          <c:y val="0.13703688354745286"/>
          <c:w val="0.68708765520896431"/>
          <c:h val="0.837201961596905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064-C740-B273-594012AB1BE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064-C740-B273-594012AB1BE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064-C740-B273-594012AB1B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064-C740-B273-594012AB1BE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064-C740-B273-594012AB1BE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064-C740-B273-594012AB1BE9}"/>
              </c:ext>
            </c:extLst>
          </c:dPt>
          <c:cat>
            <c:strRef>
              <c:f>'Финансовая модель'!$I$250:$I$268</c:f>
              <c:strCache>
                <c:ptCount val="19"/>
                <c:pt idx="0">
                  <c:v>Доходы стандартных станций</c:v>
                </c:pt>
                <c:pt idx="1">
                  <c:v>Доходы VIP-станций</c:v>
                </c:pt>
                <c:pt idx="2">
                  <c:v>Доходы от Sony PS 4</c:v>
                </c:pt>
                <c:pt idx="3">
                  <c:v>Доходы бара</c:v>
                </c:pt>
                <c:pt idx="4">
                  <c:v>Себестоимость бара</c:v>
                </c:pt>
                <c:pt idx="5">
                  <c:v>Эквайринг</c:v>
                </c:pt>
                <c:pt idx="6">
                  <c:v>Аренда</c:v>
                </c:pt>
                <c:pt idx="7">
                  <c:v>Зарплата</c:v>
                </c:pt>
                <c:pt idx="8">
                  <c:v>Социальные взносы и НДФЛ</c:v>
                </c:pt>
                <c:pt idx="9">
                  <c:v>Оплата программы автоматизации</c:v>
                </c:pt>
                <c:pt idx="10">
                  <c:v>Реклама</c:v>
                </c:pt>
                <c:pt idx="11">
                  <c:v>Электроэнергия</c:v>
                </c:pt>
                <c:pt idx="12">
                  <c:v>Бухгалтерское обслуживание</c:v>
                </c:pt>
                <c:pt idx="13">
                  <c:v>Банковское обслуживание</c:v>
                </c:pt>
                <c:pt idx="14">
                  <c:v>Сбор на федеральный маркетинг</c:v>
                </c:pt>
                <c:pt idx="15">
                  <c:v>Интернет </c:v>
                </c:pt>
                <c:pt idx="16">
                  <c:v>Патент</c:v>
                </c:pt>
                <c:pt idx="17">
                  <c:v>Амортизация </c:v>
                </c:pt>
                <c:pt idx="18">
                  <c:v>Прибыль до налогов</c:v>
                </c:pt>
              </c:strCache>
            </c:strRef>
          </c:cat>
          <c:val>
            <c:numRef>
              <c:f>'Финансовая модель'!$J$250:$J$268</c:f>
              <c:numCache>
                <c:formatCode>#\ ##0\ [$₽-419]</c:formatCode>
                <c:ptCount val="19"/>
                <c:pt idx="0">
                  <c:v>298080</c:v>
                </c:pt>
                <c:pt idx="1">
                  <c:v>447120</c:v>
                </c:pt>
                <c:pt idx="2">
                  <c:v>119232</c:v>
                </c:pt>
                <c:pt idx="3">
                  <c:v>155597.75999999998</c:v>
                </c:pt>
                <c:pt idx="4">
                  <c:v>-77798.87999999999</c:v>
                </c:pt>
                <c:pt idx="5">
                  <c:v>-10200.2976</c:v>
                </c:pt>
                <c:pt idx="6">
                  <c:v>-200000</c:v>
                </c:pt>
                <c:pt idx="7">
                  <c:v>-88000</c:v>
                </c:pt>
                <c:pt idx="8">
                  <c:v>-43494.252873563215</c:v>
                </c:pt>
                <c:pt idx="9">
                  <c:v>-2880</c:v>
                </c:pt>
                <c:pt idx="10">
                  <c:v>-14000</c:v>
                </c:pt>
                <c:pt idx="11">
                  <c:v>-15400</c:v>
                </c:pt>
                <c:pt idx="12">
                  <c:v>-8000</c:v>
                </c:pt>
                <c:pt idx="13">
                  <c:v>-1500</c:v>
                </c:pt>
                <c:pt idx="14">
                  <c:v>-7000</c:v>
                </c:pt>
                <c:pt idx="15">
                  <c:v>-23000</c:v>
                </c:pt>
                <c:pt idx="16">
                  <c:v>-6000</c:v>
                </c:pt>
                <c:pt idx="17">
                  <c:v>-34658.400000000001</c:v>
                </c:pt>
                <c:pt idx="18">
                  <c:v>488097.92952643672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64-C740-B273-594012AB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79400960"/>
        <c:axId val="79404032"/>
      </c:barChart>
      <c:catAx>
        <c:axId val="79400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9404032"/>
        <c:crosses val="autoZero"/>
        <c:auto val="1"/>
        <c:lblAlgn val="ctr"/>
        <c:lblOffset val="100"/>
        <c:noMultiLvlLbl val="0"/>
      </c:catAx>
      <c:valAx>
        <c:axId val="79404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[$₽-419]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940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900593371419"/>
          <c:y val="3.0898876404494565E-2"/>
          <c:w val="0.87802168174536921"/>
          <c:h val="0.8012317526320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'Финансовая модель'!$B$162</c:f>
              <c:strCache>
                <c:ptCount val="1"/>
                <c:pt idx="0">
                  <c:v>Выручка, втч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'Финансовая модель'!$F$162:$J$162</c:f>
              <c:numCache>
                <c:formatCode>#\ ##0\ [$₽-419]</c:formatCode>
                <c:ptCount val="5"/>
                <c:pt idx="0">
                  <c:v>9724860</c:v>
                </c:pt>
                <c:pt idx="1">
                  <c:v>11876544</c:v>
                </c:pt>
                <c:pt idx="2">
                  <c:v>11876544</c:v>
                </c:pt>
                <c:pt idx="3">
                  <c:v>11851488</c:v>
                </c:pt>
                <c:pt idx="4">
                  <c:v>11165580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F-E746-AE10-F0D3302752C7}"/>
            </c:ext>
          </c:extLst>
        </c:ser>
        <c:ser>
          <c:idx val="1"/>
          <c:order val="1"/>
          <c:tx>
            <c:strRef>
              <c:f>'Финансовая модель'!$B$168</c:f>
              <c:strCache>
                <c:ptCount val="1"/>
                <c:pt idx="0">
                  <c:v>Переменные расходы, втч: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'Финансовая модель'!$F$168:$J$168</c:f>
              <c:numCache>
                <c:formatCode>#\ ##0\ [$₽-419]</c:formatCode>
                <c:ptCount val="5"/>
                <c:pt idx="0">
                  <c:v>-1041337.8</c:v>
                </c:pt>
                <c:pt idx="1">
                  <c:v>-1504362.24</c:v>
                </c:pt>
                <c:pt idx="2">
                  <c:v>-1504362.24</c:v>
                </c:pt>
                <c:pt idx="3">
                  <c:v>-1501188.48</c:v>
                </c:pt>
                <c:pt idx="4">
                  <c:v>-1228213.8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F-E746-AE10-F0D3302752C7}"/>
            </c:ext>
          </c:extLst>
        </c:ser>
        <c:ser>
          <c:idx val="2"/>
          <c:order val="2"/>
          <c:tx>
            <c:strRef>
              <c:f>'Финансовая модель'!$B$174</c:f>
              <c:strCache>
                <c:ptCount val="1"/>
                <c:pt idx="0">
                  <c:v>Постоянные расходы, втч: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'Финансовая модель'!$F$174:$J$174</c:f>
              <c:numCache>
                <c:formatCode>#\ ##0\ [$₽-419]</c:formatCode>
                <c:ptCount val="5"/>
                <c:pt idx="0">
                  <c:v>-4909291.0344827585</c:v>
                </c:pt>
                <c:pt idx="1">
                  <c:v>-4911291.0344827585</c:v>
                </c:pt>
                <c:pt idx="2">
                  <c:v>-4911291.0344827585</c:v>
                </c:pt>
                <c:pt idx="3">
                  <c:v>-4911291.0344827585</c:v>
                </c:pt>
                <c:pt idx="4">
                  <c:v>-4911291.0344827585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F-E746-AE10-F0D3302752C7}"/>
            </c:ext>
          </c:extLst>
        </c:ser>
        <c:ser>
          <c:idx val="3"/>
          <c:order val="3"/>
          <c:tx>
            <c:strRef>
              <c:f>'Финансовая модель'!$B$192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'Финансовая модель'!$F$192:$J$192</c:f>
              <c:numCache>
                <c:formatCode>#\ ##0\ [$₽-419]</c:formatCode>
                <c:ptCount val="5"/>
                <c:pt idx="0">
                  <c:v>3330518.2055172403</c:v>
                </c:pt>
                <c:pt idx="1">
                  <c:v>5005652.0055172415</c:v>
                </c:pt>
                <c:pt idx="2">
                  <c:v>5005652.0055172415</c:v>
                </c:pt>
                <c:pt idx="3">
                  <c:v>4983519.2055172408</c:v>
                </c:pt>
                <c:pt idx="4">
                  <c:v>4581046.7655172413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F-E746-AE10-F0D330275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17952"/>
        <c:axId val="46723840"/>
      </c:barChart>
      <c:catAx>
        <c:axId val="467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6723840"/>
        <c:crosses val="autoZero"/>
        <c:auto val="1"/>
        <c:lblAlgn val="ctr"/>
        <c:lblOffset val="100"/>
        <c:noMultiLvlLbl val="0"/>
      </c:catAx>
      <c:valAx>
        <c:axId val="467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[$₽-419]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6717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yberx-franchise.ru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101600</xdr:rowOff>
    </xdr:to>
    <xdr:sp macro="" textlink="">
      <xdr:nvSpPr>
        <xdr:cNvPr id="1694" name="AutoShape 281">
          <a:extLst>
            <a:ext uri="{FF2B5EF4-FFF2-40B4-BE49-F238E27FC236}">
              <a16:creationId xmlns:a16="http://schemas.microsoft.com/office/drawing/2014/main" id="{DFDA323F-AB33-4943-8559-91F857A9DCAC}"/>
            </a:ext>
          </a:extLst>
        </xdr:cNvPr>
        <xdr:cNvSpPr>
          <a:spLocks noChangeAspect="1" noChangeArrowheads="1"/>
        </xdr:cNvSpPr>
      </xdr:nvSpPr>
      <xdr:spPr bwMode="auto">
        <a:xfrm>
          <a:off x="9271000" y="1295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241300</xdr:colOff>
      <xdr:row>45</xdr:row>
      <xdr:rowOff>25400</xdr:rowOff>
    </xdr:from>
    <xdr:to>
      <xdr:col>12</xdr:col>
      <xdr:colOff>12700</xdr:colOff>
      <xdr:row>69</xdr:row>
      <xdr:rowOff>12700</xdr:rowOff>
    </xdr:to>
    <xdr:graphicFrame macro="">
      <xdr:nvGraphicFramePr>
        <xdr:cNvPr id="1695" name="Chart 4">
          <a:extLst>
            <a:ext uri="{FF2B5EF4-FFF2-40B4-BE49-F238E27FC236}">
              <a16:creationId xmlns:a16="http://schemas.microsoft.com/office/drawing/2014/main" id="{CD134709-D170-D04A-B0AF-6C2EBD9D4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10</xdr:row>
      <xdr:rowOff>33866</xdr:rowOff>
    </xdr:to>
    <xdr:sp macro="" textlink="">
      <xdr:nvSpPr>
        <xdr:cNvPr id="1696" name="AutoShape 253">
          <a:extLst>
            <a:ext uri="{FF2B5EF4-FFF2-40B4-BE49-F238E27FC236}">
              <a16:creationId xmlns:a16="http://schemas.microsoft.com/office/drawing/2014/main" id="{C5DCEF0F-B27F-5143-A61C-9DEFFC1E7470}"/>
            </a:ext>
          </a:extLst>
        </xdr:cNvPr>
        <xdr:cNvSpPr>
          <a:spLocks noChangeAspect="1" noChangeArrowheads="1"/>
        </xdr:cNvSpPr>
      </xdr:nvSpPr>
      <xdr:spPr bwMode="auto">
        <a:xfrm>
          <a:off x="7912100" y="2159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571500</xdr:colOff>
      <xdr:row>8</xdr:row>
      <xdr:rowOff>38100</xdr:rowOff>
    </xdr:from>
    <xdr:to>
      <xdr:col>9</xdr:col>
      <xdr:colOff>280308</xdr:colOff>
      <xdr:row>11</xdr:row>
      <xdr:rowOff>44450</xdr:rowOff>
    </xdr:to>
    <xdr:sp macro="" textlink="">
      <xdr:nvSpPr>
        <xdr:cNvPr id="1697" name="AutoShape 254">
          <a:extLst>
            <a:ext uri="{FF2B5EF4-FFF2-40B4-BE49-F238E27FC236}">
              <a16:creationId xmlns:a16="http://schemas.microsoft.com/office/drawing/2014/main" id="{FF1E9844-852D-884B-B571-8E19CB2D5313}"/>
            </a:ext>
          </a:extLst>
        </xdr:cNvPr>
        <xdr:cNvSpPr>
          <a:spLocks noChangeAspect="1" noChangeArrowheads="1"/>
        </xdr:cNvSpPr>
      </xdr:nvSpPr>
      <xdr:spPr bwMode="auto">
        <a:xfrm>
          <a:off x="9842500" y="1739900"/>
          <a:ext cx="10541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304800</xdr:colOff>
      <xdr:row>1</xdr:row>
      <xdr:rowOff>38100</xdr:rowOff>
    </xdr:from>
    <xdr:to>
      <xdr:col>12</xdr:col>
      <xdr:colOff>1016000</xdr:colOff>
      <xdr:row>18</xdr:row>
      <xdr:rowOff>25400</xdr:rowOff>
    </xdr:to>
    <xdr:graphicFrame macro="">
      <xdr:nvGraphicFramePr>
        <xdr:cNvPr id="1698" name="Chart 10">
          <a:extLst>
            <a:ext uri="{FF2B5EF4-FFF2-40B4-BE49-F238E27FC236}">
              <a16:creationId xmlns:a16="http://schemas.microsoft.com/office/drawing/2014/main" id="{6533460D-9EAA-0C43-8ABE-3A6B57481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20</xdr:row>
      <xdr:rowOff>93134</xdr:rowOff>
    </xdr:to>
    <xdr:sp macro="" textlink="">
      <xdr:nvSpPr>
        <xdr:cNvPr id="1699" name="AutoShape 524">
          <a:extLst>
            <a:ext uri="{FF2B5EF4-FFF2-40B4-BE49-F238E27FC236}">
              <a16:creationId xmlns:a16="http://schemas.microsoft.com/office/drawing/2014/main" id="{87B80293-3F7E-D047-95A6-EDB08F0B48A8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492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299861</xdr:colOff>
      <xdr:row>0</xdr:row>
      <xdr:rowOff>0</xdr:rowOff>
    </xdr:from>
    <xdr:to>
      <xdr:col>1</xdr:col>
      <xdr:colOff>2381250</xdr:colOff>
      <xdr:row>5</xdr:row>
      <xdr:rowOff>1050299</xdr:rowOff>
    </xdr:to>
    <xdr:pic>
      <xdr:nvPicPr>
        <xdr:cNvPr id="2" name="Рисунок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035DA7-C82D-8748-92C0-A5B5FFC53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9861" y="0"/>
          <a:ext cx="2416528" cy="2073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V65537"/>
  <sheetViews>
    <sheetView tabSelected="1" zoomScale="70" zoomScaleNormal="70" workbookViewId="0">
      <selection activeCell="E14" sqref="E14"/>
    </sheetView>
  </sheetViews>
  <sheetFormatPr defaultColWidth="14.42578125" defaultRowHeight="15.75" customHeight="1" zeroHeight="1"/>
  <cols>
    <col min="1" max="1" width="4.28515625" style="1" customWidth="1"/>
    <col min="2" max="2" width="61.140625" style="1" customWidth="1"/>
    <col min="3" max="3" width="4.28515625" style="1" customWidth="1"/>
    <col min="4" max="5" width="16.85546875" style="1" customWidth="1"/>
    <col min="6" max="6" width="22" style="1" customWidth="1"/>
    <col min="7" max="10" width="17.85546875" style="1" customWidth="1"/>
    <col min="11" max="11" width="16.42578125" style="1" customWidth="1"/>
    <col min="12" max="12" width="17.85546875" style="1" customWidth="1"/>
    <col min="13" max="13" width="19.28515625" style="1" customWidth="1"/>
    <col min="14" max="54" width="17.85546875" style="1" customWidth="1"/>
    <col min="55" max="67" width="17.85546875" style="8" customWidth="1"/>
    <col min="68" max="99" width="15.7109375" style="8" bestFit="1" customWidth="1"/>
    <col min="100" max="16384" width="14.42578125" style="8"/>
  </cols>
  <sheetData>
    <row r="1" spans="1:255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5.75" customHeight="1">
      <c r="A2" s="3"/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2.75" customHeight="1">
      <c r="A3" s="3"/>
      <c r="B3" s="127"/>
      <c r="C3" s="126"/>
      <c r="D3" s="126"/>
      <c r="E3" s="126"/>
      <c r="F3" s="126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2.75" customHeight="1">
      <c r="A4" s="3"/>
      <c r="B4" s="126"/>
      <c r="C4" s="126"/>
      <c r="D4" s="126"/>
      <c r="E4" s="126"/>
      <c r="F4" s="126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24.95" customHeight="1">
      <c r="A5" s="3"/>
      <c r="B5" s="126"/>
      <c r="C5" s="126"/>
      <c r="D5" s="126"/>
      <c r="E5" s="126"/>
      <c r="F5" s="126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6.1" customHeight="1">
      <c r="A6" s="3"/>
      <c r="B6" s="126"/>
      <c r="C6" s="126"/>
      <c r="D6" s="126"/>
      <c r="E6" s="126"/>
      <c r="F6" s="126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>
      <c r="A7" s="3"/>
      <c r="B7" s="9" t="s">
        <v>65</v>
      </c>
      <c r="C7" s="10"/>
      <c r="D7" s="10"/>
      <c r="E7" s="10"/>
      <c r="F7" s="10"/>
      <c r="G7" s="3"/>
      <c r="H7" s="3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39.950000000000003" customHeight="1">
      <c r="A9" s="3"/>
      <c r="B9" s="112" t="s">
        <v>0</v>
      </c>
      <c r="C9" s="42"/>
      <c r="D9" s="115" t="s">
        <v>57</v>
      </c>
      <c r="E9" s="115" t="s">
        <v>55</v>
      </c>
      <c r="F9" s="116" t="s">
        <v>56</v>
      </c>
      <c r="G9" s="42"/>
      <c r="H9" s="42"/>
      <c r="I9" s="42"/>
      <c r="J9" s="42"/>
      <c r="K9" s="42"/>
      <c r="L9" s="42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6.5">
      <c r="A10" s="3"/>
      <c r="B10" s="113" t="s">
        <v>58</v>
      </c>
      <c r="C10" s="108"/>
      <c r="D10" s="164">
        <v>10</v>
      </c>
      <c r="E10" s="124">
        <v>100</v>
      </c>
      <c r="F10" s="117">
        <f>D10*E10*24*30</f>
        <v>720000</v>
      </c>
      <c r="G10" s="42"/>
      <c r="H10" s="47"/>
      <c r="I10" s="42"/>
      <c r="J10" s="42"/>
      <c r="K10" s="42"/>
      <c r="L10" s="42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16.5">
      <c r="A11" s="3"/>
      <c r="B11" s="113" t="s">
        <v>59</v>
      </c>
      <c r="C11" s="108"/>
      <c r="D11" s="164">
        <v>10</v>
      </c>
      <c r="E11" s="174">
        <v>150</v>
      </c>
      <c r="F11" s="117">
        <f>D11*E11*24*30</f>
        <v>1080000</v>
      </c>
      <c r="G11" s="42"/>
      <c r="H11" s="42"/>
      <c r="I11" s="42"/>
      <c r="J11" s="42"/>
      <c r="K11" s="42"/>
      <c r="L11" s="4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16.5">
      <c r="A12" s="3"/>
      <c r="B12" s="113" t="s">
        <v>22</v>
      </c>
      <c r="C12" s="108"/>
      <c r="D12" s="164">
        <v>2</v>
      </c>
      <c r="E12" s="174">
        <v>200</v>
      </c>
      <c r="F12" s="117">
        <f>D12*E12*24*30</f>
        <v>288000</v>
      </c>
      <c r="G12" s="42"/>
      <c r="H12" s="42"/>
      <c r="I12" s="42"/>
      <c r="J12" s="42"/>
      <c r="K12" s="42"/>
      <c r="L12" s="42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19.5">
      <c r="A13" s="3"/>
      <c r="B13" s="114" t="s">
        <v>148</v>
      </c>
      <c r="C13" s="108"/>
      <c r="D13" s="171">
        <v>200636</v>
      </c>
      <c r="E13" s="118"/>
      <c r="F13" s="117">
        <f>SUM(F10:F12)</f>
        <v>2088000</v>
      </c>
      <c r="G13" s="42"/>
      <c r="H13" s="42"/>
      <c r="I13" s="42"/>
      <c r="J13" s="42"/>
      <c r="K13" s="42"/>
      <c r="L13" s="4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16.5">
      <c r="A14" s="3"/>
      <c r="B14" s="109" t="s">
        <v>149</v>
      </c>
      <c r="C14" s="110"/>
      <c r="D14" s="165">
        <f>D51</f>
        <v>200000</v>
      </c>
      <c r="E14" s="110"/>
      <c r="F14" s="111"/>
      <c r="G14" s="42"/>
      <c r="H14" s="42"/>
      <c r="I14" s="42"/>
      <c r="J14" s="42"/>
      <c r="K14" s="42"/>
      <c r="L14" s="4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>
      <c r="A15" s="3"/>
      <c r="B15" s="104" t="s">
        <v>78</v>
      </c>
      <c r="C15" s="103"/>
      <c r="D15" s="105">
        <v>5</v>
      </c>
      <c r="E15" s="121"/>
      <c r="F15" s="121"/>
      <c r="G15" s="42"/>
      <c r="H15" s="42"/>
      <c r="I15" s="42"/>
      <c r="J15" s="42"/>
      <c r="K15" s="42"/>
      <c r="L15" s="42"/>
      <c r="M15" s="42"/>
      <c r="N15" s="42"/>
      <c r="O15" s="46"/>
      <c r="P15" s="46"/>
      <c r="Q15" s="46"/>
      <c r="R15" s="46"/>
      <c r="S15" s="46"/>
      <c r="T15" s="46"/>
      <c r="U15" s="46"/>
      <c r="V15" s="46"/>
      <c r="W15" s="46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>
      <c r="A16" s="3"/>
      <c r="B16" s="107" t="s">
        <v>54</v>
      </c>
      <c r="C16" s="106"/>
      <c r="D16" s="132">
        <v>100</v>
      </c>
      <c r="E16" s="42"/>
      <c r="F16" s="22"/>
      <c r="G16" s="42"/>
      <c r="H16" s="42"/>
      <c r="I16" s="42"/>
      <c r="J16" s="42"/>
      <c r="K16" s="42"/>
      <c r="L16" s="42"/>
      <c r="M16" s="42"/>
      <c r="N16" s="42"/>
      <c r="O16" s="46"/>
      <c r="P16" s="46"/>
      <c r="Q16" s="46"/>
      <c r="R16" s="46"/>
      <c r="S16" s="46"/>
      <c r="T16" s="46"/>
      <c r="U16" s="46"/>
      <c r="V16" s="46"/>
      <c r="W16" s="46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>
      <c r="A17" s="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6"/>
      <c r="P17" s="46"/>
      <c r="Q17" s="46"/>
      <c r="R17" s="46"/>
      <c r="S17" s="46"/>
      <c r="T17" s="46"/>
      <c r="U17" s="46"/>
      <c r="V17" s="46"/>
      <c r="W17" s="46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>
      <c r="A18" s="3"/>
      <c r="B18" s="6" t="s">
        <v>72</v>
      </c>
      <c r="C18" s="42"/>
      <c r="D18" s="43">
        <v>0.05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6"/>
      <c r="P18" s="46"/>
      <c r="Q18" s="46"/>
      <c r="R18" s="46"/>
      <c r="S18" s="46"/>
      <c r="T18" s="46"/>
      <c r="U18" s="46"/>
      <c r="V18" s="46"/>
      <c r="W18" s="46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>
      <c r="A19" s="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6"/>
      <c r="P19" s="46"/>
      <c r="Q19" s="46"/>
      <c r="R19" s="46"/>
      <c r="S19" s="46"/>
      <c r="T19" s="46"/>
      <c r="U19" s="46"/>
      <c r="V19" s="46"/>
      <c r="W19" s="46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>
      <c r="A20" s="3"/>
      <c r="B20" s="102" t="s">
        <v>62</v>
      </c>
      <c r="C20" s="42"/>
      <c r="D20" s="11">
        <v>1</v>
      </c>
      <c r="E20" s="11">
        <v>2</v>
      </c>
      <c r="F20" s="11">
        <v>3</v>
      </c>
      <c r="G20" s="11">
        <v>4</v>
      </c>
      <c r="H20" s="11">
        <v>5</v>
      </c>
      <c r="I20" s="11" t="s">
        <v>67</v>
      </c>
      <c r="J20" s="48"/>
      <c r="K20" s="170"/>
      <c r="L20" s="42"/>
      <c r="M20" s="42"/>
      <c r="N20" s="42"/>
      <c r="O20" s="46"/>
      <c r="P20" s="46"/>
      <c r="Q20" s="46"/>
      <c r="R20" s="46"/>
      <c r="S20" s="46"/>
      <c r="T20" s="46"/>
      <c r="U20" s="46"/>
      <c r="V20" s="46"/>
      <c r="W20" s="46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>
      <c r="A21" s="3"/>
      <c r="B21" s="6" t="s">
        <v>61</v>
      </c>
      <c r="C21" s="42"/>
      <c r="D21" s="43">
        <v>0.28000000000000003</v>
      </c>
      <c r="E21" s="43">
        <v>0.44</v>
      </c>
      <c r="F21" s="43">
        <v>0.45</v>
      </c>
      <c r="G21" s="43">
        <v>0.46</v>
      </c>
      <c r="H21" s="43">
        <v>0.44</v>
      </c>
      <c r="I21" s="16">
        <f>AVERAGE(D21:H21)</f>
        <v>0.41399999999999998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>
      <c r="A22" s="3"/>
      <c r="B22" s="6" t="s">
        <v>60</v>
      </c>
      <c r="C22" s="42"/>
      <c r="D22" s="43">
        <v>0.15</v>
      </c>
      <c r="E22" s="43">
        <v>0.2</v>
      </c>
      <c r="F22" s="43">
        <v>0.2</v>
      </c>
      <c r="G22" s="43">
        <v>0.2</v>
      </c>
      <c r="H22" s="43">
        <v>0.15</v>
      </c>
      <c r="I22" s="16">
        <f>AVERAGE(D22:H22)</f>
        <v>0.18</v>
      </c>
      <c r="J22" s="42"/>
      <c r="K22" s="4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>
      <c r="A23" s="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>
      <c r="A24" s="3"/>
      <c r="B24" s="9" t="s">
        <v>64</v>
      </c>
      <c r="C24" s="9"/>
      <c r="D24" s="9"/>
      <c r="E24" s="42"/>
      <c r="F24" s="42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>
      <c r="A25" s="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>
      <c r="A26" s="3"/>
      <c r="B26" s="49" t="s">
        <v>4</v>
      </c>
      <c r="C26" s="42"/>
      <c r="D26" s="43">
        <v>0.04</v>
      </c>
      <c r="E26" s="50"/>
      <c r="F26" s="42"/>
      <c r="G26" s="42"/>
      <c r="H26" s="42"/>
      <c r="I26" s="42"/>
      <c r="J26" s="42"/>
      <c r="K26" s="42"/>
      <c r="L26" s="42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>
      <c r="A27" s="3"/>
      <c r="B27" s="49" t="s">
        <v>66</v>
      </c>
      <c r="C27" s="42"/>
      <c r="D27" s="44">
        <v>3</v>
      </c>
      <c r="E27" s="42"/>
      <c r="F27" s="42"/>
      <c r="G27" s="42"/>
      <c r="H27" s="42"/>
      <c r="I27" s="42"/>
      <c r="J27" s="42"/>
      <c r="K27" s="42"/>
      <c r="L27" s="42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>
      <c r="A28" s="3"/>
      <c r="B28" s="42"/>
      <c r="C28" s="42"/>
      <c r="D28" s="45"/>
      <c r="E28" s="42"/>
      <c r="F28" s="42"/>
      <c r="G28" s="42"/>
      <c r="H28" s="42"/>
      <c r="I28" s="42"/>
      <c r="J28" s="42"/>
      <c r="K28" s="42"/>
      <c r="L28" s="42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>
      <c r="A29" s="3"/>
      <c r="B29" s="6" t="s">
        <v>63</v>
      </c>
      <c r="C29" s="42"/>
      <c r="D29" s="43">
        <v>0.5</v>
      </c>
      <c r="E29" s="42"/>
      <c r="F29" s="42"/>
      <c r="G29" s="42"/>
      <c r="H29" s="42"/>
      <c r="I29" s="42"/>
      <c r="J29" s="42"/>
      <c r="K29" s="42"/>
      <c r="L29" s="42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>
      <c r="A30" s="3"/>
      <c r="B30" s="6" t="s">
        <v>100</v>
      </c>
      <c r="C30" s="42"/>
      <c r="D30" s="43">
        <v>0.01</v>
      </c>
      <c r="E30" s="42"/>
      <c r="F30" s="42"/>
      <c r="G30" s="42"/>
      <c r="H30" s="42"/>
      <c r="I30" s="42"/>
      <c r="J30" s="42"/>
      <c r="K30" s="42"/>
      <c r="L30" s="42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>
      <c r="A31" s="3"/>
      <c r="B31" s="42"/>
      <c r="C31" s="42"/>
      <c r="D31" s="42"/>
      <c r="E31" s="42"/>
      <c r="F31" s="42"/>
      <c r="G31" s="42"/>
      <c r="H31" s="42"/>
      <c r="I31" s="42"/>
      <c r="J31" s="42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>
      <c r="A32" s="3"/>
      <c r="B32" s="9" t="s">
        <v>48</v>
      </c>
      <c r="C32" s="9"/>
      <c r="D32" s="9"/>
      <c r="E32" s="42"/>
      <c r="F32" s="42"/>
      <c r="G32" s="42"/>
      <c r="H32" s="42"/>
      <c r="I32" s="42"/>
      <c r="J32" s="42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17.100000000000001" customHeight="1">
      <c r="A33" s="3"/>
      <c r="B33" s="51"/>
      <c r="C33" s="42"/>
      <c r="D33" s="51"/>
      <c r="E33" s="42"/>
      <c r="F33" s="42"/>
      <c r="G33" s="42"/>
      <c r="H33" s="42"/>
      <c r="I33" s="42"/>
      <c r="J33" s="42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47.25">
      <c r="A34" s="3"/>
      <c r="B34" s="48"/>
      <c r="C34" s="48"/>
      <c r="D34" s="11" t="s">
        <v>101</v>
      </c>
      <c r="E34" s="11" t="s">
        <v>117</v>
      </c>
      <c r="F34" s="122" t="s">
        <v>119</v>
      </c>
      <c r="G34" s="47"/>
      <c r="H34" s="42"/>
      <c r="I34" s="42"/>
      <c r="J34" s="42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>
      <c r="A35" s="3"/>
      <c r="B35" s="6" t="s">
        <v>110</v>
      </c>
      <c r="C35" s="52"/>
      <c r="D35" s="53">
        <f>D10+D11</f>
        <v>20</v>
      </c>
      <c r="E35" s="44">
        <v>30</v>
      </c>
      <c r="F35" s="55">
        <f>1+(D35&gt;E35)</f>
        <v>1</v>
      </c>
      <c r="G35" s="42"/>
      <c r="H35" s="42"/>
      <c r="I35" s="42"/>
      <c r="J35" s="42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ht="17.100000000000001" customHeight="1">
      <c r="A36" s="3"/>
      <c r="B36" s="42"/>
      <c r="C36" s="42"/>
      <c r="D36" s="42"/>
      <c r="E36" s="42"/>
      <c r="F36" s="42"/>
      <c r="G36" s="42"/>
      <c r="H36" s="42"/>
      <c r="I36" s="42"/>
      <c r="J36" s="42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63">
      <c r="A37" s="3"/>
      <c r="B37" s="42"/>
      <c r="C37" s="42"/>
      <c r="D37" s="11" t="s">
        <v>101</v>
      </c>
      <c r="E37" s="11" t="s">
        <v>118</v>
      </c>
      <c r="F37" s="11" t="s">
        <v>113</v>
      </c>
      <c r="G37" s="11" t="s">
        <v>114</v>
      </c>
      <c r="H37" s="11" t="s">
        <v>116</v>
      </c>
      <c r="I37" s="42"/>
      <c r="J37" s="42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>
      <c r="A38" s="3"/>
      <c r="B38" s="6" t="s">
        <v>115</v>
      </c>
      <c r="C38" s="42"/>
      <c r="D38" s="53">
        <f>SUM(D10,D11)</f>
        <v>20</v>
      </c>
      <c r="E38" s="44">
        <v>24</v>
      </c>
      <c r="F38" s="41">
        <v>2880</v>
      </c>
      <c r="G38" s="41">
        <v>4675</v>
      </c>
      <c r="H38" s="80">
        <f>F38*(D38&lt;=E38)+G38*(D38&gt;E38)</f>
        <v>2880</v>
      </c>
      <c r="I38" s="42"/>
      <c r="J38" s="42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17.100000000000001" customHeight="1">
      <c r="A39" s="3"/>
      <c r="B39" s="42"/>
      <c r="C39" s="42"/>
      <c r="D39" s="42"/>
      <c r="E39" s="42"/>
      <c r="F39" s="42"/>
      <c r="G39" s="42"/>
      <c r="H39" s="42"/>
      <c r="I39" s="42"/>
      <c r="J39" s="42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ht="31.5">
      <c r="A40" s="3"/>
      <c r="B40" s="6" t="s">
        <v>102</v>
      </c>
      <c r="C40" s="52"/>
      <c r="D40" s="11" t="s">
        <v>103</v>
      </c>
      <c r="E40" s="11" t="s">
        <v>104</v>
      </c>
      <c r="F40" s="11" t="s">
        <v>105</v>
      </c>
      <c r="G40" s="42"/>
      <c r="H40" s="42"/>
      <c r="I40" s="42"/>
      <c r="J40" s="42"/>
      <c r="K40" s="42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ht="17.100000000000001" customHeight="1">
      <c r="A41" s="3"/>
      <c r="B41" s="6" t="s">
        <v>106</v>
      </c>
      <c r="C41" s="52"/>
      <c r="D41" s="78">
        <f>3*F35</f>
        <v>3</v>
      </c>
      <c r="E41" s="41">
        <v>21000</v>
      </c>
      <c r="F41" s="79">
        <f>D41*E41</f>
        <v>63000</v>
      </c>
      <c r="G41" s="42"/>
      <c r="H41" s="42"/>
      <c r="I41" s="42"/>
      <c r="J41" s="42"/>
      <c r="K41" s="42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ht="17.100000000000001" customHeight="1">
      <c r="A42" s="3"/>
      <c r="B42" s="6" t="s">
        <v>107</v>
      </c>
      <c r="C42" s="52"/>
      <c r="D42" s="44">
        <v>1</v>
      </c>
      <c r="E42" s="41">
        <v>25000</v>
      </c>
      <c r="F42" s="79">
        <f>D42*E42</f>
        <v>25000</v>
      </c>
      <c r="G42" s="42"/>
      <c r="H42" s="42"/>
      <c r="I42" s="42"/>
      <c r="J42" s="42"/>
      <c r="K42" s="42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ht="17.100000000000001" customHeight="1">
      <c r="A43" s="3"/>
      <c r="B43" s="6" t="s">
        <v>108</v>
      </c>
      <c r="C43" s="52"/>
      <c r="D43" s="44"/>
      <c r="E43" s="41">
        <v>0</v>
      </c>
      <c r="F43" s="79">
        <f>D43*E43</f>
        <v>0</v>
      </c>
      <c r="G43" s="42"/>
      <c r="H43" s="42"/>
      <c r="I43" s="42"/>
      <c r="J43" s="42"/>
      <c r="K43" s="42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>
      <c r="A44" s="3"/>
      <c r="B44" s="6" t="s">
        <v>109</v>
      </c>
      <c r="C44" s="52"/>
      <c r="D44" s="79"/>
      <c r="E44" s="79"/>
      <c r="F44" s="81">
        <f>SUM(F41:F43)</f>
        <v>88000</v>
      </c>
      <c r="G44" s="42"/>
      <c r="H44" s="57"/>
      <c r="I44" s="42"/>
      <c r="J44" s="42"/>
      <c r="K44" s="42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ht="17.100000000000001" customHeight="1">
      <c r="A45" s="3"/>
      <c r="B45" s="51"/>
      <c r="C45" s="42"/>
      <c r="D45" s="51"/>
      <c r="E45" s="42"/>
      <c r="F45" s="42"/>
      <c r="G45" s="42"/>
      <c r="H45" s="42"/>
      <c r="I45" s="42"/>
      <c r="J45" s="42"/>
      <c r="K45" s="42"/>
      <c r="L45" s="42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ht="17.100000000000001" customHeight="1">
      <c r="A46" s="3"/>
      <c r="B46" s="51"/>
      <c r="C46" s="42"/>
      <c r="D46" s="51"/>
      <c r="E46" s="42"/>
      <c r="F46" s="42"/>
      <c r="G46" s="42"/>
      <c r="H46" s="42"/>
      <c r="I46" s="42"/>
      <c r="J46" s="42"/>
      <c r="K46" s="42"/>
      <c r="L46" s="42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ht="17.100000000000001" customHeight="1">
      <c r="A47" s="3"/>
      <c r="B47" s="51" t="s">
        <v>111</v>
      </c>
      <c r="C47" s="42"/>
      <c r="D47" s="43">
        <v>0.13</v>
      </c>
      <c r="E47" s="42"/>
      <c r="F47" s="42"/>
      <c r="G47" s="42"/>
      <c r="H47" s="42"/>
      <c r="I47" s="42"/>
      <c r="J47" s="42"/>
      <c r="K47" s="42"/>
      <c r="L47" s="42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ht="17.100000000000001" customHeight="1">
      <c r="A48" s="3"/>
      <c r="B48" s="133" t="s">
        <v>49</v>
      </c>
      <c r="C48" s="134"/>
      <c r="D48" s="135">
        <v>0.3</v>
      </c>
      <c r="E48" s="136"/>
      <c r="F48" s="42"/>
      <c r="G48" s="42"/>
      <c r="H48" s="42"/>
      <c r="I48" s="42"/>
      <c r="J48" s="42"/>
      <c r="K48" s="42"/>
      <c r="L48" s="42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ht="17.100000000000001" customHeight="1">
      <c r="A49" s="3"/>
      <c r="B49" s="51" t="s">
        <v>49</v>
      </c>
      <c r="C49" s="42"/>
      <c r="D49" s="41">
        <v>24000</v>
      </c>
      <c r="E49" s="42"/>
      <c r="F49" s="42"/>
      <c r="G49" s="42"/>
      <c r="H49" s="42"/>
      <c r="I49" s="42"/>
      <c r="J49" s="42"/>
      <c r="K49" s="42"/>
      <c r="L49" s="42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ht="17.100000000000001" customHeight="1">
      <c r="A50" s="3"/>
      <c r="B50" s="51"/>
      <c r="C50" s="42"/>
      <c r="D50" s="82"/>
      <c r="E50" s="42"/>
      <c r="F50" s="42"/>
      <c r="G50" s="42"/>
      <c r="H50" s="42"/>
      <c r="I50" s="42"/>
      <c r="J50" s="42"/>
      <c r="K50" s="42"/>
      <c r="L50" s="42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ht="17.100000000000001" customHeight="1">
      <c r="A51" s="3"/>
      <c r="B51" s="4" t="s">
        <v>2</v>
      </c>
      <c r="C51" s="42"/>
      <c r="D51" s="83">
        <f>D49/12*D16</f>
        <v>200000</v>
      </c>
      <c r="E51" s="42"/>
      <c r="F51" s="42"/>
      <c r="G51" s="42"/>
      <c r="H51" s="42"/>
      <c r="I51" s="42"/>
      <c r="J51" s="42"/>
      <c r="K51" s="42"/>
      <c r="L51" s="42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ht="17.100000000000001" customHeight="1">
      <c r="A52" s="3"/>
      <c r="B52" s="4" t="s">
        <v>8</v>
      </c>
      <c r="C52" s="42"/>
      <c r="D52" s="83">
        <f>F44</f>
        <v>88000</v>
      </c>
      <c r="E52" s="42"/>
      <c r="F52" s="42"/>
      <c r="G52" s="42"/>
      <c r="H52" s="42"/>
      <c r="I52" s="42"/>
      <c r="J52" s="42"/>
      <c r="K52" s="42"/>
      <c r="L52" s="42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>
      <c r="A53" s="3"/>
      <c r="B53" s="4" t="s">
        <v>112</v>
      </c>
      <c r="C53" s="42"/>
      <c r="D53" s="83">
        <f>D52*D47/(1-D47)+(D52+D52*D47/(1-D47))*D48</f>
        <v>43494.252873563215</v>
      </c>
      <c r="E53" s="42"/>
      <c r="F53" s="42"/>
      <c r="G53" s="42"/>
      <c r="H53" s="42"/>
      <c r="I53" s="42"/>
      <c r="J53" s="42"/>
      <c r="K53" s="42"/>
      <c r="L53" s="42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>
      <c r="A54" s="3"/>
      <c r="B54" s="4" t="s">
        <v>50</v>
      </c>
      <c r="C54" s="42"/>
      <c r="D54" s="83">
        <f>H38</f>
        <v>2880</v>
      </c>
      <c r="E54" s="42"/>
      <c r="F54" s="42"/>
      <c r="G54" s="42"/>
      <c r="H54" s="42"/>
      <c r="I54" s="42"/>
      <c r="J54" s="42"/>
      <c r="K54" s="42"/>
      <c r="L54" s="42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>
      <c r="A55" s="3"/>
      <c r="B55" s="4" t="s">
        <v>3</v>
      </c>
      <c r="C55" s="42"/>
      <c r="D55" s="41">
        <v>14000</v>
      </c>
      <c r="E55" s="42"/>
      <c r="F55" s="42"/>
      <c r="G55" s="42"/>
      <c r="H55" s="42"/>
      <c r="I55" s="42"/>
      <c r="J55" s="42"/>
      <c r="K55" s="42"/>
      <c r="L55" s="4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>
      <c r="A56" s="3"/>
      <c r="B56" s="4" t="s">
        <v>51</v>
      </c>
      <c r="C56" s="42"/>
      <c r="D56" s="41">
        <f>(D10+D11+D12)*700</f>
        <v>15400</v>
      </c>
      <c r="E56" s="42"/>
      <c r="F56" s="42"/>
      <c r="G56" s="42"/>
      <c r="H56" s="42"/>
      <c r="I56" s="42"/>
      <c r="J56" s="42"/>
      <c r="K56" s="42"/>
      <c r="L56" s="42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>
      <c r="A57" s="3"/>
      <c r="B57" s="4" t="s">
        <v>52</v>
      </c>
      <c r="C57" s="42"/>
      <c r="D57" s="41">
        <v>8000</v>
      </c>
      <c r="E57" s="42"/>
      <c r="F57" s="42"/>
      <c r="G57" s="42"/>
      <c r="H57" s="42"/>
      <c r="I57" s="42"/>
      <c r="J57" s="42"/>
      <c r="K57" s="42"/>
      <c r="L57" s="42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>
      <c r="A58" s="3"/>
      <c r="B58" s="4" t="s">
        <v>53</v>
      </c>
      <c r="C58" s="42"/>
      <c r="D58" s="41">
        <v>1500</v>
      </c>
      <c r="E58" s="42"/>
      <c r="F58" s="42"/>
      <c r="G58" s="42"/>
      <c r="H58" s="42"/>
      <c r="I58" s="42"/>
      <c r="J58" s="42"/>
      <c r="K58" s="42"/>
      <c r="L58" s="42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ht="17.100000000000001" customHeight="1">
      <c r="A59" s="3"/>
      <c r="B59" s="4" t="s">
        <v>134</v>
      </c>
      <c r="C59" s="42"/>
      <c r="D59" s="41">
        <v>7000</v>
      </c>
      <c r="E59" s="42"/>
      <c r="F59" s="42"/>
      <c r="G59" s="42"/>
      <c r="H59" s="42"/>
      <c r="I59" s="42"/>
      <c r="J59" s="42"/>
      <c r="K59" s="42"/>
      <c r="L59" s="42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ht="17.100000000000001" customHeight="1">
      <c r="A60" s="3"/>
      <c r="B60" s="4" t="s">
        <v>135</v>
      </c>
      <c r="C60" s="42"/>
      <c r="D60" s="166">
        <v>23000</v>
      </c>
      <c r="E60" s="42"/>
      <c r="F60" s="42"/>
      <c r="G60" s="42"/>
      <c r="H60" s="42"/>
      <c r="I60" s="42"/>
      <c r="J60" s="42"/>
      <c r="K60" s="42"/>
      <c r="L60" s="42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>
      <c r="A61" s="3"/>
      <c r="B61" s="4" t="s">
        <v>76</v>
      </c>
      <c r="C61" s="42"/>
      <c r="D61" s="59">
        <f>D68/12</f>
        <v>6000</v>
      </c>
      <c r="E61" s="42"/>
      <c r="F61" s="42"/>
      <c r="G61" s="42"/>
      <c r="H61" s="42"/>
      <c r="I61" s="42"/>
      <c r="J61" s="42"/>
      <c r="K61" s="42"/>
      <c r="L61" s="42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>
      <c r="A62" s="3"/>
      <c r="B62" s="4" t="s">
        <v>46</v>
      </c>
      <c r="C62" s="42"/>
      <c r="D62" s="59">
        <f>D112</f>
        <v>34658.400000000001</v>
      </c>
      <c r="E62" s="42"/>
      <c r="F62" s="42"/>
      <c r="G62" s="42"/>
      <c r="H62" s="42"/>
      <c r="I62" s="42"/>
      <c r="J62" s="42"/>
      <c r="K62" s="42"/>
      <c r="L62" s="42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>
      <c r="A63" s="3"/>
      <c r="B63" s="4" t="s">
        <v>141</v>
      </c>
      <c r="C63" s="42"/>
      <c r="D63" s="59">
        <v>2000</v>
      </c>
      <c r="E63" s="42"/>
      <c r="F63" s="42"/>
      <c r="G63" s="42"/>
      <c r="H63" s="42"/>
      <c r="I63" s="42"/>
      <c r="J63" s="42"/>
      <c r="K63" s="42"/>
      <c r="L63" s="42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>
      <c r="A64" s="3"/>
      <c r="B64" s="4" t="s">
        <v>9</v>
      </c>
      <c r="C64" s="42"/>
      <c r="D64" s="80">
        <f>SUM(D51:D63)</f>
        <v>445932.65287356323</v>
      </c>
      <c r="E64" s="42"/>
      <c r="F64" s="42"/>
      <c r="G64" s="42"/>
      <c r="H64" s="42"/>
      <c r="I64" s="42"/>
      <c r="J64" s="42"/>
      <c r="K64" s="42"/>
      <c r="L64" s="4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>
      <c r="A65" s="3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>
      <c r="A66" s="3"/>
      <c r="B66" s="9" t="s">
        <v>73</v>
      </c>
      <c r="C66" s="9"/>
      <c r="D66" s="9"/>
      <c r="E66" s="42"/>
      <c r="F66" s="42"/>
      <c r="G66" s="42"/>
      <c r="H66" s="42"/>
      <c r="I66" s="42"/>
      <c r="J66" s="42"/>
      <c r="K66" s="42"/>
      <c r="L66" s="42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>
      <c r="A67" s="3"/>
      <c r="B67" s="51"/>
      <c r="C67" s="42"/>
      <c r="D67" s="51"/>
      <c r="E67" s="42"/>
      <c r="F67" s="42"/>
      <c r="G67" s="42"/>
      <c r="H67" s="42"/>
      <c r="I67" s="42"/>
      <c r="J67" s="42"/>
      <c r="K67" s="42"/>
      <c r="L67" s="42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>
      <c r="A68" s="3"/>
      <c r="B68" s="51" t="s">
        <v>75</v>
      </c>
      <c r="C68" s="42"/>
      <c r="D68" s="56">
        <v>72000</v>
      </c>
      <c r="E68" s="42"/>
      <c r="F68" s="42"/>
      <c r="G68" s="42"/>
      <c r="H68" s="42"/>
      <c r="I68" s="42"/>
      <c r="J68" s="42"/>
      <c r="K68" s="42"/>
      <c r="L68" s="42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>
      <c r="A69" s="3"/>
      <c r="B69" s="51" t="s">
        <v>74</v>
      </c>
      <c r="C69" s="42"/>
      <c r="D69" s="58">
        <v>0.06</v>
      </c>
      <c r="E69" s="42"/>
      <c r="F69" s="42"/>
      <c r="G69" s="42"/>
      <c r="H69" s="42"/>
      <c r="I69" s="42"/>
      <c r="J69" s="42"/>
      <c r="K69" s="42"/>
      <c r="L69" s="42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>
      <c r="A70" s="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ht="31.5">
      <c r="A71" s="3"/>
      <c r="B71" s="12" t="s">
        <v>1</v>
      </c>
      <c r="C71" s="12"/>
      <c r="D71" s="13" t="s">
        <v>42</v>
      </c>
      <c r="E71" s="13" t="s">
        <v>80</v>
      </c>
      <c r="F71" s="13" t="s">
        <v>43</v>
      </c>
      <c r="G71" s="13" t="s">
        <v>79</v>
      </c>
      <c r="H71" s="42"/>
      <c r="I71" s="172" t="s">
        <v>154</v>
      </c>
      <c r="J71" s="134" t="s">
        <v>157</v>
      </c>
      <c r="K71" s="134"/>
      <c r="L71" s="42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>
      <c r="A72" s="3"/>
      <c r="B72" s="42"/>
      <c r="C72" s="42"/>
      <c r="D72" s="42"/>
      <c r="E72" s="42"/>
      <c r="F72" s="42"/>
      <c r="G72" s="42"/>
      <c r="H72" s="42"/>
      <c r="I72" s="134" t="s">
        <v>155</v>
      </c>
      <c r="J72" s="179">
        <v>1</v>
      </c>
      <c r="K72" s="179"/>
      <c r="L72" s="42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>
      <c r="A73" s="3"/>
      <c r="B73" s="4" t="s">
        <v>18</v>
      </c>
      <c r="C73" s="5"/>
      <c r="D73" s="54">
        <v>1</v>
      </c>
      <c r="E73" s="60">
        <f>D51</f>
        <v>200000</v>
      </c>
      <c r="F73" s="14">
        <f>D73*E73</f>
        <v>200000</v>
      </c>
      <c r="G73" s="14">
        <f>F73</f>
        <v>200000</v>
      </c>
      <c r="H73" s="42"/>
      <c r="I73" s="173" t="s">
        <v>156</v>
      </c>
      <c r="J73" s="179"/>
      <c r="K73" s="179"/>
      <c r="L73" s="42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3"/>
      <c r="B74" s="4" t="s">
        <v>19</v>
      </c>
      <c r="C74" s="5"/>
      <c r="D74" s="54">
        <v>1</v>
      </c>
      <c r="E74" s="56">
        <f>IF(D13&gt;300000,500000,450000)</f>
        <v>450000</v>
      </c>
      <c r="F74" s="14">
        <f>D74*E74</f>
        <v>450000</v>
      </c>
      <c r="G74" s="14">
        <f>F74+G73</f>
        <v>650000</v>
      </c>
      <c r="H74" s="42"/>
      <c r="I74" s="136"/>
      <c r="J74" s="136"/>
      <c r="K74" s="136"/>
      <c r="L74" s="42"/>
      <c r="M74" s="46"/>
      <c r="N74" s="169"/>
      <c r="O74" s="46"/>
      <c r="P74" s="46"/>
      <c r="Q74" s="46"/>
      <c r="R74" s="46"/>
      <c r="S74" s="46"/>
      <c r="T74" s="46"/>
      <c r="U74" s="46"/>
      <c r="V74" s="46"/>
      <c r="W74" s="46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3"/>
      <c r="B75" s="4" t="s">
        <v>20</v>
      </c>
      <c r="C75" s="5"/>
      <c r="D75" s="61">
        <f>D16</f>
        <v>100</v>
      </c>
      <c r="E75" s="56">
        <v>4500</v>
      </c>
      <c r="F75" s="14">
        <f>E75*D75</f>
        <v>450000</v>
      </c>
      <c r="G75" s="14">
        <f t="shared" ref="G75:G107" si="0">F75+G74</f>
        <v>1100000</v>
      </c>
      <c r="H75" s="42"/>
      <c r="I75" s="42"/>
      <c r="J75" s="42"/>
      <c r="K75" s="42"/>
      <c r="L75" s="42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ht="31.5">
      <c r="A76" s="3"/>
      <c r="B76" s="4" t="s">
        <v>144</v>
      </c>
      <c r="C76" s="5"/>
      <c r="D76" s="61">
        <f>D10</f>
        <v>10</v>
      </c>
      <c r="E76" s="56">
        <v>132940</v>
      </c>
      <c r="F76" s="14">
        <f t="shared" ref="F76:F107" si="1">D76*E76</f>
        <v>1329400</v>
      </c>
      <c r="G76" s="14">
        <f t="shared" si="0"/>
        <v>2429400</v>
      </c>
      <c r="H76" s="42"/>
      <c r="I76" s="133">
        <v>129940</v>
      </c>
      <c r="J76" s="133">
        <f>I76*1.06</f>
        <v>137736.4</v>
      </c>
      <c r="K76" s="42"/>
      <c r="L76" s="42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3"/>
      <c r="B77" s="4" t="s">
        <v>21</v>
      </c>
      <c r="C77" s="5"/>
      <c r="D77" s="61">
        <f>D11</f>
        <v>10</v>
      </c>
      <c r="E77" s="56">
        <v>167560</v>
      </c>
      <c r="F77" s="14">
        <f t="shared" si="1"/>
        <v>1675600</v>
      </c>
      <c r="G77" s="14">
        <f t="shared" si="0"/>
        <v>4105000</v>
      </c>
      <c r="H77" s="42"/>
      <c r="I77" s="168">
        <v>165560</v>
      </c>
      <c r="J77" s="133">
        <f>I77*1.06</f>
        <v>175493.6</v>
      </c>
      <c r="K77" s="42"/>
      <c r="L77" s="42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3"/>
      <c r="B78" s="4" t="s">
        <v>133</v>
      </c>
      <c r="C78" s="5"/>
      <c r="D78" s="61">
        <f>D12</f>
        <v>2</v>
      </c>
      <c r="E78" s="56">
        <v>35000</v>
      </c>
      <c r="F78" s="14">
        <f t="shared" si="1"/>
        <v>70000</v>
      </c>
      <c r="G78" s="14">
        <f t="shared" si="0"/>
        <v>4175000</v>
      </c>
      <c r="H78" s="42"/>
      <c r="I78" s="42"/>
      <c r="J78" s="42"/>
      <c r="K78" s="42"/>
      <c r="L78" s="42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3"/>
      <c r="B79" s="4" t="s">
        <v>142</v>
      </c>
      <c r="C79" s="5"/>
      <c r="D79" s="61">
        <f>D12</f>
        <v>2</v>
      </c>
      <c r="E79" s="56">
        <v>38000</v>
      </c>
      <c r="F79" s="14">
        <f t="shared" si="1"/>
        <v>76000</v>
      </c>
      <c r="G79" s="14">
        <f t="shared" si="0"/>
        <v>4251000</v>
      </c>
      <c r="H79" s="42"/>
      <c r="I79" s="42"/>
      <c r="J79" s="42"/>
      <c r="K79" s="42"/>
      <c r="L79" s="42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3"/>
      <c r="B80" s="4" t="s">
        <v>23</v>
      </c>
      <c r="C80" s="5"/>
      <c r="D80" s="61">
        <f>D12</f>
        <v>2</v>
      </c>
      <c r="E80" s="56">
        <v>16000</v>
      </c>
      <c r="F80" s="14">
        <f t="shared" si="1"/>
        <v>32000</v>
      </c>
      <c r="G80" s="14">
        <f t="shared" si="0"/>
        <v>4283000</v>
      </c>
      <c r="H80" s="42"/>
      <c r="I80" s="42"/>
      <c r="J80" s="42"/>
      <c r="K80" s="42"/>
      <c r="L80" s="42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3"/>
      <c r="B81" s="4" t="s">
        <v>24</v>
      </c>
      <c r="C81" s="5"/>
      <c r="D81" s="61">
        <f>D12</f>
        <v>2</v>
      </c>
      <c r="E81" s="56">
        <v>21600</v>
      </c>
      <c r="F81" s="14">
        <f t="shared" si="1"/>
        <v>43200</v>
      </c>
      <c r="G81" s="14">
        <f t="shared" si="0"/>
        <v>4326200</v>
      </c>
      <c r="H81" s="42"/>
      <c r="I81" s="42"/>
      <c r="J81" s="42"/>
      <c r="K81" s="42"/>
      <c r="L81" s="42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3"/>
      <c r="B82" s="4" t="s">
        <v>25</v>
      </c>
      <c r="C82" s="5"/>
      <c r="D82" s="54">
        <v>0</v>
      </c>
      <c r="E82" s="56">
        <v>24000</v>
      </c>
      <c r="F82" s="14">
        <f t="shared" si="1"/>
        <v>0</v>
      </c>
      <c r="G82" s="14">
        <f t="shared" si="0"/>
        <v>4326200</v>
      </c>
      <c r="H82" s="42"/>
      <c r="I82" s="42"/>
      <c r="J82" s="42"/>
      <c r="K82" s="42"/>
      <c r="L82" s="42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3"/>
      <c r="B83" s="4" t="s">
        <v>26</v>
      </c>
      <c r="C83" s="5"/>
      <c r="D83" s="61">
        <f>D76+D77</f>
        <v>20</v>
      </c>
      <c r="E83" s="56">
        <v>0</v>
      </c>
      <c r="F83" s="14">
        <f t="shared" si="1"/>
        <v>0</v>
      </c>
      <c r="G83" s="14">
        <f t="shared" si="0"/>
        <v>4326200</v>
      </c>
      <c r="H83" s="42" t="s">
        <v>158</v>
      </c>
      <c r="I83" s="42"/>
      <c r="J83" s="42"/>
      <c r="K83" s="42"/>
      <c r="L83" s="42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3"/>
      <c r="B84" s="4" t="s">
        <v>27</v>
      </c>
      <c r="C84" s="5"/>
      <c r="D84" s="54">
        <v>1</v>
      </c>
      <c r="E84" s="56">
        <v>26000</v>
      </c>
      <c r="F84" s="14">
        <f t="shared" si="1"/>
        <v>26000</v>
      </c>
      <c r="G84" s="14">
        <f>F84+G83</f>
        <v>4352200</v>
      </c>
      <c r="H84" s="42"/>
      <c r="I84" s="42"/>
      <c r="J84" s="42"/>
      <c r="K84" s="42"/>
      <c r="L84" s="42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ht="31.5">
      <c r="A85" s="3"/>
      <c r="B85" s="4" t="s">
        <v>143</v>
      </c>
      <c r="C85" s="5"/>
      <c r="D85" s="54">
        <v>1</v>
      </c>
      <c r="E85" s="56">
        <v>11000</v>
      </c>
      <c r="F85" s="14">
        <f t="shared" si="1"/>
        <v>11000</v>
      </c>
      <c r="G85" s="14">
        <f t="shared" si="0"/>
        <v>4363200</v>
      </c>
      <c r="H85" s="42"/>
      <c r="I85" s="42"/>
      <c r="J85" s="42"/>
      <c r="K85" s="42"/>
      <c r="L85" s="42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3"/>
      <c r="B86" s="4" t="s">
        <v>28</v>
      </c>
      <c r="C86" s="5"/>
      <c r="D86" s="54">
        <v>1</v>
      </c>
      <c r="E86" s="56">
        <v>26000</v>
      </c>
      <c r="F86" s="14">
        <f t="shared" si="1"/>
        <v>26000</v>
      </c>
      <c r="G86" s="14">
        <f t="shared" si="0"/>
        <v>4389200</v>
      </c>
      <c r="H86" s="42"/>
      <c r="I86" s="42"/>
      <c r="J86" s="42"/>
      <c r="K86" s="42"/>
      <c r="L86" s="42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>
      <c r="A87" s="3"/>
      <c r="B87" s="4" t="s">
        <v>29</v>
      </c>
      <c r="C87" s="5"/>
      <c r="D87" s="54">
        <v>1</v>
      </c>
      <c r="E87" s="56">
        <v>5000</v>
      </c>
      <c r="F87" s="14">
        <f t="shared" si="1"/>
        <v>5000</v>
      </c>
      <c r="G87" s="14">
        <f t="shared" si="0"/>
        <v>4394200</v>
      </c>
      <c r="H87" s="42"/>
      <c r="I87" s="42"/>
      <c r="J87" s="42"/>
      <c r="K87" s="42"/>
      <c r="L87" s="42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>
      <c r="A88" s="3"/>
      <c r="B88" s="4" t="s">
        <v>30</v>
      </c>
      <c r="C88" s="5"/>
      <c r="D88" s="54">
        <v>1</v>
      </c>
      <c r="E88" s="56">
        <v>15000</v>
      </c>
      <c r="F88" s="14">
        <f t="shared" si="1"/>
        <v>15000</v>
      </c>
      <c r="G88" s="14">
        <f t="shared" si="0"/>
        <v>4409200</v>
      </c>
      <c r="H88" s="42"/>
      <c r="I88" s="42"/>
      <c r="J88" s="42"/>
      <c r="K88" s="42"/>
      <c r="L88" s="42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>
      <c r="A89" s="3"/>
      <c r="B89" s="4" t="s">
        <v>31</v>
      </c>
      <c r="C89" s="5"/>
      <c r="D89" s="54">
        <v>1</v>
      </c>
      <c r="E89" s="56">
        <v>7000</v>
      </c>
      <c r="F89" s="14">
        <f t="shared" si="1"/>
        <v>7000</v>
      </c>
      <c r="G89" s="14">
        <f t="shared" si="0"/>
        <v>4416200</v>
      </c>
      <c r="H89" s="42"/>
      <c r="I89" s="42"/>
      <c r="J89" s="42"/>
      <c r="K89" s="42"/>
      <c r="L89" s="42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>
      <c r="A90" s="3"/>
      <c r="B90" s="4" t="s">
        <v>32</v>
      </c>
      <c r="C90" s="5"/>
      <c r="D90" s="54">
        <v>1</v>
      </c>
      <c r="E90" s="56">
        <v>20000</v>
      </c>
      <c r="F90" s="14">
        <f t="shared" si="1"/>
        <v>20000</v>
      </c>
      <c r="G90" s="14">
        <f t="shared" si="0"/>
        <v>4436200</v>
      </c>
      <c r="H90" s="42"/>
      <c r="I90" s="42"/>
      <c r="J90" s="42"/>
      <c r="K90" s="42"/>
      <c r="L90" s="42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>
      <c r="A91" s="3"/>
      <c r="B91" s="4" t="s">
        <v>33</v>
      </c>
      <c r="C91" s="5"/>
      <c r="D91" s="54">
        <v>1</v>
      </c>
      <c r="E91" s="56">
        <v>40000</v>
      </c>
      <c r="F91" s="14">
        <f t="shared" si="1"/>
        <v>40000</v>
      </c>
      <c r="G91" s="14">
        <f t="shared" si="0"/>
        <v>4476200</v>
      </c>
      <c r="H91" s="42"/>
      <c r="I91" s="42"/>
      <c r="J91" s="42"/>
      <c r="K91" s="42"/>
      <c r="L91" s="42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>
      <c r="A92" s="3"/>
      <c r="B92" s="4" t="s">
        <v>34</v>
      </c>
      <c r="C92" s="5"/>
      <c r="D92" s="54">
        <v>1</v>
      </c>
      <c r="E92" s="56">
        <v>30000</v>
      </c>
      <c r="F92" s="14">
        <f t="shared" si="1"/>
        <v>30000</v>
      </c>
      <c r="G92" s="14">
        <f t="shared" si="0"/>
        <v>4506200</v>
      </c>
      <c r="H92" s="42"/>
      <c r="I92" s="42"/>
      <c r="J92" s="42"/>
      <c r="K92" s="42"/>
      <c r="L92" s="42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>
      <c r="A93" s="3"/>
      <c r="B93" s="4" t="s">
        <v>35</v>
      </c>
      <c r="C93" s="5"/>
      <c r="D93" s="54">
        <v>1</v>
      </c>
      <c r="E93" s="56">
        <v>25000</v>
      </c>
      <c r="F93" s="14">
        <f t="shared" si="1"/>
        <v>25000</v>
      </c>
      <c r="G93" s="14">
        <f t="shared" si="0"/>
        <v>4531200</v>
      </c>
      <c r="H93" s="42"/>
      <c r="I93" s="42"/>
      <c r="J93" s="42"/>
      <c r="K93" s="42"/>
      <c r="L93" s="42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>
      <c r="A94" s="3"/>
      <c r="B94" s="4" t="s">
        <v>36</v>
      </c>
      <c r="C94" s="5"/>
      <c r="D94" s="54">
        <v>1</v>
      </c>
      <c r="E94" s="56">
        <v>11000</v>
      </c>
      <c r="F94" s="14">
        <f t="shared" si="1"/>
        <v>11000</v>
      </c>
      <c r="G94" s="14">
        <f t="shared" si="0"/>
        <v>4542200</v>
      </c>
      <c r="H94" s="42"/>
      <c r="I94" s="42"/>
      <c r="J94" s="42"/>
      <c r="K94" s="42"/>
      <c r="L94" s="42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>
      <c r="A95" s="3"/>
      <c r="B95" s="4" t="s">
        <v>37</v>
      </c>
      <c r="C95" s="5"/>
      <c r="D95" s="54">
        <v>1</v>
      </c>
      <c r="E95" s="56">
        <v>20000</v>
      </c>
      <c r="F95" s="14">
        <f t="shared" si="1"/>
        <v>20000</v>
      </c>
      <c r="G95" s="14">
        <f t="shared" si="0"/>
        <v>4562200</v>
      </c>
      <c r="H95" s="42"/>
      <c r="I95" s="42"/>
      <c r="J95" s="42"/>
      <c r="K95" s="42"/>
      <c r="L95" s="42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ht="31.5">
      <c r="A96" s="3"/>
      <c r="B96" s="4" t="s">
        <v>153</v>
      </c>
      <c r="C96" s="5"/>
      <c r="D96" s="54">
        <v>1</v>
      </c>
      <c r="E96" s="56">
        <v>25000</v>
      </c>
      <c r="F96" s="14">
        <f t="shared" si="1"/>
        <v>25000</v>
      </c>
      <c r="G96" s="14">
        <f t="shared" si="0"/>
        <v>4587200</v>
      </c>
      <c r="H96" s="42"/>
      <c r="I96" s="42"/>
      <c r="J96" s="42"/>
      <c r="K96" s="42"/>
      <c r="L96" s="42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>
      <c r="A97" s="3"/>
      <c r="B97" s="4" t="s">
        <v>38</v>
      </c>
      <c r="C97" s="5"/>
      <c r="D97" s="54">
        <v>1</v>
      </c>
      <c r="E97" s="56">
        <v>4000</v>
      </c>
      <c r="F97" s="14">
        <f t="shared" si="1"/>
        <v>4000</v>
      </c>
      <c r="G97" s="14">
        <f t="shared" si="0"/>
        <v>4591200</v>
      </c>
      <c r="H97" s="42"/>
      <c r="I97" s="42"/>
      <c r="J97" s="42"/>
      <c r="K97" s="42"/>
      <c r="L97" s="42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>
      <c r="A98" s="3"/>
      <c r="B98" s="4" t="s">
        <v>39</v>
      </c>
      <c r="C98" s="5"/>
      <c r="D98" s="54">
        <v>1</v>
      </c>
      <c r="E98" s="56">
        <v>10000</v>
      </c>
      <c r="F98" s="14">
        <f t="shared" si="1"/>
        <v>10000</v>
      </c>
      <c r="G98" s="14">
        <f t="shared" si="0"/>
        <v>4601200</v>
      </c>
      <c r="H98" s="42"/>
      <c r="I98" s="42"/>
      <c r="J98" s="42"/>
      <c r="K98" s="42"/>
      <c r="L98" s="42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>
      <c r="A99" s="3"/>
      <c r="B99" s="4" t="s">
        <v>40</v>
      </c>
      <c r="C99" s="5"/>
      <c r="D99" s="54">
        <v>1</v>
      </c>
      <c r="E99" s="56">
        <v>60000</v>
      </c>
      <c r="F99" s="14">
        <f t="shared" si="1"/>
        <v>60000</v>
      </c>
      <c r="G99" s="14">
        <f t="shared" si="0"/>
        <v>4661200</v>
      </c>
      <c r="H99" s="42"/>
      <c r="I99" s="42"/>
      <c r="J99" s="42"/>
      <c r="K99" s="42"/>
      <c r="L99" s="42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>
      <c r="A100" s="3"/>
      <c r="B100" s="4" t="s">
        <v>41</v>
      </c>
      <c r="C100" s="5"/>
      <c r="D100" s="54">
        <v>1</v>
      </c>
      <c r="E100" s="56">
        <f>D35*1500</f>
        <v>30000</v>
      </c>
      <c r="F100" s="14">
        <f t="shared" si="1"/>
        <v>30000</v>
      </c>
      <c r="G100" s="14">
        <f t="shared" si="0"/>
        <v>4691200</v>
      </c>
      <c r="H100" s="42"/>
      <c r="I100" s="42"/>
      <c r="J100" s="42"/>
      <c r="K100" s="42"/>
      <c r="L100" s="42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ht="31.5">
      <c r="A101" s="3"/>
      <c r="B101" s="4" t="s">
        <v>136</v>
      </c>
      <c r="C101" s="5"/>
      <c r="D101" s="54">
        <f>D78</f>
        <v>2</v>
      </c>
      <c r="E101" s="56">
        <v>7000</v>
      </c>
      <c r="F101" s="14">
        <f t="shared" si="1"/>
        <v>14000</v>
      </c>
      <c r="G101" s="14">
        <f t="shared" si="0"/>
        <v>4705200</v>
      </c>
      <c r="H101" s="42"/>
      <c r="I101" s="42"/>
      <c r="J101" s="42"/>
      <c r="K101" s="42"/>
      <c r="L101" s="42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ht="31.5">
      <c r="A102" s="3"/>
      <c r="B102" s="4" t="s">
        <v>137</v>
      </c>
      <c r="C102" s="5"/>
      <c r="D102" s="54">
        <v>4</v>
      </c>
      <c r="E102" s="56">
        <v>12500</v>
      </c>
      <c r="F102" s="14">
        <f t="shared" si="1"/>
        <v>50000</v>
      </c>
      <c r="G102" s="14">
        <f t="shared" si="0"/>
        <v>4755200</v>
      </c>
      <c r="H102" s="42"/>
      <c r="I102" s="184" t="s">
        <v>152</v>
      </c>
      <c r="J102" s="184"/>
      <c r="K102" s="184"/>
      <c r="L102" s="185" t="s">
        <v>150</v>
      </c>
      <c r="M102" s="185"/>
      <c r="N102" s="175" t="s">
        <v>151</v>
      </c>
      <c r="O102" s="175"/>
      <c r="P102" s="175"/>
      <c r="Q102" s="46"/>
      <c r="R102" s="46"/>
      <c r="S102" s="46"/>
      <c r="T102" s="46"/>
      <c r="U102" s="46"/>
      <c r="V102" s="46"/>
      <c r="W102" s="46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>
      <c r="A103" s="3"/>
      <c r="B103" s="128" t="s">
        <v>138</v>
      </c>
      <c r="C103" s="5"/>
      <c r="D103" s="54">
        <v>1</v>
      </c>
      <c r="E103" s="56">
        <v>60000</v>
      </c>
      <c r="F103" s="14">
        <f t="shared" si="1"/>
        <v>60000</v>
      </c>
      <c r="G103" s="14">
        <f t="shared" si="0"/>
        <v>4815200</v>
      </c>
      <c r="H103" s="42"/>
      <c r="I103" s="180">
        <f>F108</f>
        <v>4951200</v>
      </c>
      <c r="J103" s="181"/>
      <c r="K103" s="181"/>
      <c r="L103" s="182">
        <f>L148</f>
        <v>304041.14712643682</v>
      </c>
      <c r="M103" s="183"/>
      <c r="N103" s="176">
        <f ca="1">Q103</f>
        <v>6308590.9154022988</v>
      </c>
      <c r="O103" s="177"/>
      <c r="P103" s="178"/>
      <c r="Q103" s="163">
        <f ca="1">SUM(F148:X148)</f>
        <v>6308590.9154022988</v>
      </c>
      <c r="R103" s="46"/>
      <c r="S103" s="46"/>
      <c r="T103" s="46"/>
      <c r="U103" s="46"/>
      <c r="V103" s="46"/>
      <c r="W103" s="46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>
      <c r="A104" s="3"/>
      <c r="B104" s="4" t="s">
        <v>139</v>
      </c>
      <c r="C104" s="5"/>
      <c r="D104" s="54">
        <v>1</v>
      </c>
      <c r="E104" s="56">
        <v>4000</v>
      </c>
      <c r="F104" s="14">
        <f t="shared" si="1"/>
        <v>4000</v>
      </c>
      <c r="G104" s="14">
        <f t="shared" si="0"/>
        <v>4819200</v>
      </c>
      <c r="H104" s="42"/>
      <c r="I104" s="42"/>
      <c r="J104" s="42"/>
      <c r="K104" s="42"/>
      <c r="L104" s="42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>
      <c r="A105" s="3"/>
      <c r="B105" s="4" t="s">
        <v>140</v>
      </c>
      <c r="C105" s="5"/>
      <c r="D105" s="54">
        <v>1</v>
      </c>
      <c r="E105" s="56">
        <v>2000</v>
      </c>
      <c r="F105" s="14">
        <f t="shared" si="1"/>
        <v>2000</v>
      </c>
      <c r="G105" s="14">
        <f t="shared" si="0"/>
        <v>4821200</v>
      </c>
      <c r="H105" s="42"/>
      <c r="I105" s="42"/>
      <c r="J105" s="42"/>
      <c r="K105" s="42"/>
      <c r="L105" s="42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>
      <c r="A106" s="3"/>
      <c r="B106" s="167" t="s">
        <v>146</v>
      </c>
      <c r="C106" s="5"/>
      <c r="D106" s="54">
        <v>1</v>
      </c>
      <c r="E106" s="56">
        <v>100000</v>
      </c>
      <c r="F106" s="14">
        <f t="shared" si="1"/>
        <v>100000</v>
      </c>
      <c r="G106" s="14">
        <f t="shared" si="0"/>
        <v>4921200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ht="31.5">
      <c r="A107" s="3"/>
      <c r="B107" s="167" t="s">
        <v>147</v>
      </c>
      <c r="C107" s="5"/>
      <c r="D107" s="54">
        <v>1</v>
      </c>
      <c r="E107" s="56">
        <v>30000</v>
      </c>
      <c r="F107" s="14">
        <f t="shared" si="1"/>
        <v>30000</v>
      </c>
      <c r="G107" s="14">
        <f t="shared" si="0"/>
        <v>4951200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>
      <c r="A108" s="3"/>
      <c r="B108" s="4" t="s">
        <v>9</v>
      </c>
      <c r="C108" s="5"/>
      <c r="D108" s="52"/>
      <c r="E108" s="42"/>
      <c r="F108" s="40">
        <f>SUM(F73:F107)</f>
        <v>4951200</v>
      </c>
      <c r="G108" s="2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>
      <c r="A109" s="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>
      <c r="A110" s="3"/>
      <c r="B110" s="137" t="s">
        <v>45</v>
      </c>
      <c r="C110" s="133"/>
      <c r="D110" s="135">
        <v>0.42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>
      <c r="A111" s="3"/>
      <c r="B111" s="4" t="s">
        <v>44</v>
      </c>
      <c r="C111" s="42"/>
      <c r="D111" s="54">
        <v>60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>
      <c r="A112" s="3"/>
      <c r="B112" s="4" t="s">
        <v>47</v>
      </c>
      <c r="C112" s="42"/>
      <c r="D112" s="80">
        <f>F108*D110/D111</f>
        <v>34658.400000000001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85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>
      <c r="A113" s="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s="20" customFormat="1">
      <c r="A114" s="15"/>
      <c r="B114" s="17" t="s">
        <v>14</v>
      </c>
      <c r="C114" s="62"/>
      <c r="D114" s="62"/>
      <c r="E114" s="18">
        <v>0</v>
      </c>
      <c r="F114" s="18" t="s">
        <v>120</v>
      </c>
      <c r="G114" s="18" t="s">
        <v>121</v>
      </c>
      <c r="H114" s="18" t="s">
        <v>122</v>
      </c>
      <c r="I114" s="18" t="s">
        <v>123</v>
      </c>
      <c r="J114" s="18" t="s">
        <v>124</v>
      </c>
      <c r="K114" s="18" t="s">
        <v>125</v>
      </c>
      <c r="L114" s="18" t="s">
        <v>126</v>
      </c>
      <c r="M114" s="18" t="s">
        <v>127</v>
      </c>
      <c r="N114" s="18" t="s">
        <v>128</v>
      </c>
      <c r="O114" s="18" t="s">
        <v>129</v>
      </c>
      <c r="P114" s="18" t="s">
        <v>130</v>
      </c>
      <c r="Q114" s="18" t="s">
        <v>131</v>
      </c>
      <c r="R114" s="18" t="s">
        <v>132</v>
      </c>
      <c r="S114" s="18" t="s">
        <v>121</v>
      </c>
      <c r="T114" s="18" t="s">
        <v>122</v>
      </c>
      <c r="U114" s="18" t="s">
        <v>123</v>
      </c>
      <c r="V114" s="18" t="s">
        <v>124</v>
      </c>
      <c r="W114" s="18" t="s">
        <v>125</v>
      </c>
      <c r="X114" s="18" t="s">
        <v>126</v>
      </c>
      <c r="Y114" s="18" t="s">
        <v>127</v>
      </c>
      <c r="Z114" s="18" t="s">
        <v>128</v>
      </c>
      <c r="AA114" s="18" t="s">
        <v>129</v>
      </c>
      <c r="AB114" s="18" t="s">
        <v>130</v>
      </c>
      <c r="AC114" s="18" t="s">
        <v>131</v>
      </c>
      <c r="AD114" s="18" t="s">
        <v>132</v>
      </c>
      <c r="AE114" s="18" t="s">
        <v>121</v>
      </c>
      <c r="AF114" s="18" t="s">
        <v>122</v>
      </c>
      <c r="AG114" s="18" t="s">
        <v>123</v>
      </c>
      <c r="AH114" s="18" t="s">
        <v>124</v>
      </c>
      <c r="AI114" s="18" t="s">
        <v>125</v>
      </c>
      <c r="AJ114" s="18" t="s">
        <v>126</v>
      </c>
      <c r="AK114" s="18" t="s">
        <v>127</v>
      </c>
      <c r="AL114" s="18" t="s">
        <v>128</v>
      </c>
      <c r="AM114" s="18" t="s">
        <v>129</v>
      </c>
      <c r="AN114" s="18" t="s">
        <v>130</v>
      </c>
      <c r="AO114" s="18" t="s">
        <v>131</v>
      </c>
      <c r="AP114" s="18" t="s">
        <v>132</v>
      </c>
      <c r="AQ114" s="18" t="s">
        <v>121</v>
      </c>
      <c r="AR114" s="18" t="s">
        <v>122</v>
      </c>
      <c r="AS114" s="18" t="s">
        <v>123</v>
      </c>
      <c r="AT114" s="18" t="s">
        <v>124</v>
      </c>
      <c r="AU114" s="18" t="s">
        <v>125</v>
      </c>
      <c r="AV114" s="18" t="s">
        <v>126</v>
      </c>
      <c r="AW114" s="18" t="s">
        <v>127</v>
      </c>
      <c r="AX114" s="18" t="s">
        <v>128</v>
      </c>
      <c r="AY114" s="18" t="s">
        <v>129</v>
      </c>
      <c r="AZ114" s="18" t="s">
        <v>130</v>
      </c>
      <c r="BA114" s="18" t="s">
        <v>131</v>
      </c>
      <c r="BB114" s="18" t="s">
        <v>132</v>
      </c>
      <c r="BC114" s="18" t="s">
        <v>121</v>
      </c>
      <c r="BD114" s="18" t="s">
        <v>122</v>
      </c>
      <c r="BE114" s="18" t="s">
        <v>123</v>
      </c>
      <c r="BF114" s="18" t="s">
        <v>124</v>
      </c>
      <c r="BG114" s="18" t="s">
        <v>125</v>
      </c>
      <c r="BH114" s="18" t="s">
        <v>126</v>
      </c>
      <c r="BI114" s="18" t="s">
        <v>127</v>
      </c>
      <c r="BJ114" s="18" t="s">
        <v>128</v>
      </c>
      <c r="BK114" s="18" t="s">
        <v>129</v>
      </c>
      <c r="BL114" s="18" t="s">
        <v>130</v>
      </c>
      <c r="BM114" s="18" t="s">
        <v>131</v>
      </c>
      <c r="BN114" s="22"/>
      <c r="BO114" s="22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154" customFormat="1">
      <c r="A115" s="150"/>
      <c r="B115" s="151" t="s">
        <v>77</v>
      </c>
      <c r="C115" s="151"/>
      <c r="D115" s="152"/>
      <c r="E115" s="152"/>
      <c r="F115" s="162">
        <f>IF($D13&lt;800000,F116-0.04,F116)</f>
        <v>0.13999999999999999</v>
      </c>
      <c r="G115" s="162">
        <f t="shared" ref="G115:BM115" si="2">IF($D13&lt;800000,G116-0.04,G116)</f>
        <v>0.19999999999999998</v>
      </c>
      <c r="H115" s="162">
        <f t="shared" si="2"/>
        <v>0.34</v>
      </c>
      <c r="I115" s="162">
        <f t="shared" si="2"/>
        <v>0.37</v>
      </c>
      <c r="J115" s="162">
        <f t="shared" si="2"/>
        <v>0.39</v>
      </c>
      <c r="K115" s="162">
        <f t="shared" si="2"/>
        <v>0.35000000000000003</v>
      </c>
      <c r="L115" s="162">
        <f t="shared" si="2"/>
        <v>0.35000000000000003</v>
      </c>
      <c r="M115" s="162">
        <f t="shared" si="2"/>
        <v>0.34</v>
      </c>
      <c r="N115" s="162">
        <f t="shared" si="2"/>
        <v>0.37</v>
      </c>
      <c r="O115" s="162">
        <f t="shared" si="2"/>
        <v>0.38</v>
      </c>
      <c r="P115" s="162">
        <f t="shared" si="2"/>
        <v>0.4</v>
      </c>
      <c r="Q115" s="162">
        <f t="shared" si="2"/>
        <v>0.42000000000000004</v>
      </c>
      <c r="R115" s="162">
        <f t="shared" si="2"/>
        <v>0.43</v>
      </c>
      <c r="S115" s="162">
        <f t="shared" si="2"/>
        <v>0.42000000000000004</v>
      </c>
      <c r="T115" s="162">
        <f t="shared" si="2"/>
        <v>0.4</v>
      </c>
      <c r="U115" s="162">
        <f t="shared" si="2"/>
        <v>0.39</v>
      </c>
      <c r="V115" s="162">
        <f t="shared" si="2"/>
        <v>0.39</v>
      </c>
      <c r="W115" s="162">
        <f t="shared" si="2"/>
        <v>0.38</v>
      </c>
      <c r="X115" s="162">
        <f t="shared" si="2"/>
        <v>0.38</v>
      </c>
      <c r="Y115" s="162">
        <f t="shared" si="2"/>
        <v>0.38</v>
      </c>
      <c r="Z115" s="162">
        <f t="shared" si="2"/>
        <v>0.38</v>
      </c>
      <c r="AA115" s="162">
        <f t="shared" si="2"/>
        <v>0.38</v>
      </c>
      <c r="AB115" s="162">
        <f t="shared" si="2"/>
        <v>0.4</v>
      </c>
      <c r="AC115" s="162">
        <f t="shared" si="2"/>
        <v>0.41000000000000003</v>
      </c>
      <c r="AD115" s="162">
        <f t="shared" si="2"/>
        <v>0.42000000000000004</v>
      </c>
      <c r="AE115" s="162">
        <f t="shared" si="2"/>
        <v>0.4</v>
      </c>
      <c r="AF115" s="162">
        <f t="shared" si="2"/>
        <v>0.4</v>
      </c>
      <c r="AG115" s="162">
        <f t="shared" si="2"/>
        <v>0.4</v>
      </c>
      <c r="AH115" s="162">
        <f t="shared" si="2"/>
        <v>0.4</v>
      </c>
      <c r="AI115" s="162">
        <f t="shared" si="2"/>
        <v>0.39</v>
      </c>
      <c r="AJ115" s="162">
        <f t="shared" si="2"/>
        <v>0.38</v>
      </c>
      <c r="AK115" s="162">
        <f t="shared" si="2"/>
        <v>0.37</v>
      </c>
      <c r="AL115" s="162">
        <f t="shared" si="2"/>
        <v>0.37</v>
      </c>
      <c r="AM115" s="162">
        <f t="shared" si="2"/>
        <v>0.39</v>
      </c>
      <c r="AN115" s="162">
        <f t="shared" si="2"/>
        <v>0.41000000000000003</v>
      </c>
      <c r="AO115" s="162">
        <f t="shared" si="2"/>
        <v>0.41000000000000003</v>
      </c>
      <c r="AP115" s="162">
        <f t="shared" si="2"/>
        <v>0.43</v>
      </c>
      <c r="AQ115" s="162">
        <f t="shared" si="2"/>
        <v>0.41000000000000003</v>
      </c>
      <c r="AR115" s="162">
        <f t="shared" si="2"/>
        <v>0.39</v>
      </c>
      <c r="AS115" s="162">
        <f t="shared" si="2"/>
        <v>0.39</v>
      </c>
      <c r="AT115" s="162">
        <f t="shared" si="2"/>
        <v>0.38</v>
      </c>
      <c r="AU115" s="162">
        <f t="shared" si="2"/>
        <v>0.37</v>
      </c>
      <c r="AV115" s="162">
        <f t="shared" si="2"/>
        <v>0.36000000000000004</v>
      </c>
      <c r="AW115" s="162">
        <f t="shared" si="2"/>
        <v>0.36000000000000004</v>
      </c>
      <c r="AX115" s="162">
        <f t="shared" si="2"/>
        <v>0.39</v>
      </c>
      <c r="AY115" s="162">
        <f t="shared" si="2"/>
        <v>0.4</v>
      </c>
      <c r="AZ115" s="162">
        <f t="shared" si="2"/>
        <v>0.42000000000000004</v>
      </c>
      <c r="BA115" s="162">
        <f t="shared" si="2"/>
        <v>0.43</v>
      </c>
      <c r="BB115" s="162">
        <f t="shared" si="2"/>
        <v>0.44</v>
      </c>
      <c r="BC115" s="162">
        <f t="shared" si="2"/>
        <v>0.4</v>
      </c>
      <c r="BD115" s="162">
        <f t="shared" si="2"/>
        <v>0.39</v>
      </c>
      <c r="BE115" s="162">
        <f t="shared" si="2"/>
        <v>0.37</v>
      </c>
      <c r="BF115" s="162">
        <f t="shared" si="2"/>
        <v>0.37</v>
      </c>
      <c r="BG115" s="162">
        <f t="shared" si="2"/>
        <v>0.38</v>
      </c>
      <c r="BH115" s="162">
        <f t="shared" si="2"/>
        <v>0.36000000000000004</v>
      </c>
      <c r="BI115" s="162">
        <f t="shared" si="2"/>
        <v>0.37</v>
      </c>
      <c r="BJ115" s="162">
        <f t="shared" si="2"/>
        <v>0.39</v>
      </c>
      <c r="BK115" s="162">
        <f t="shared" si="2"/>
        <v>0.4</v>
      </c>
      <c r="BL115" s="162">
        <f t="shared" si="2"/>
        <v>0.39</v>
      </c>
      <c r="BM115" s="162">
        <f t="shared" si="2"/>
        <v>0.39</v>
      </c>
      <c r="BN115" s="151"/>
      <c r="BO115" s="151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</row>
    <row r="116" spans="1:255" s="161" customFormat="1">
      <c r="A116" s="155"/>
      <c r="B116" s="156" t="s">
        <v>77</v>
      </c>
      <c r="C116" s="157"/>
      <c r="D116" s="158"/>
      <c r="E116" s="158"/>
      <c r="F116" s="159">
        <v>0.18</v>
      </c>
      <c r="G116" s="159">
        <v>0.24</v>
      </c>
      <c r="H116" s="159">
        <v>0.38</v>
      </c>
      <c r="I116" s="159">
        <v>0.41</v>
      </c>
      <c r="J116" s="159">
        <v>0.43</v>
      </c>
      <c r="K116" s="159">
        <v>0.39</v>
      </c>
      <c r="L116" s="159">
        <v>0.39</v>
      </c>
      <c r="M116" s="159">
        <v>0.38</v>
      </c>
      <c r="N116" s="159">
        <v>0.41</v>
      </c>
      <c r="O116" s="159">
        <v>0.42</v>
      </c>
      <c r="P116" s="159">
        <v>0.44</v>
      </c>
      <c r="Q116" s="159">
        <v>0.46</v>
      </c>
      <c r="R116" s="159">
        <v>0.47</v>
      </c>
      <c r="S116" s="159">
        <v>0.46</v>
      </c>
      <c r="T116" s="159">
        <v>0.44</v>
      </c>
      <c r="U116" s="159">
        <v>0.43</v>
      </c>
      <c r="V116" s="159">
        <v>0.43</v>
      </c>
      <c r="W116" s="159">
        <v>0.42</v>
      </c>
      <c r="X116" s="159">
        <v>0.42</v>
      </c>
      <c r="Y116" s="159">
        <v>0.42</v>
      </c>
      <c r="Z116" s="159">
        <v>0.42</v>
      </c>
      <c r="AA116" s="159">
        <v>0.42</v>
      </c>
      <c r="AB116" s="159">
        <v>0.44</v>
      </c>
      <c r="AC116" s="159">
        <v>0.45</v>
      </c>
      <c r="AD116" s="159">
        <v>0.46</v>
      </c>
      <c r="AE116" s="159">
        <v>0.44</v>
      </c>
      <c r="AF116" s="159">
        <v>0.44</v>
      </c>
      <c r="AG116" s="159">
        <v>0.44</v>
      </c>
      <c r="AH116" s="159">
        <v>0.44</v>
      </c>
      <c r="AI116" s="159">
        <v>0.43</v>
      </c>
      <c r="AJ116" s="159">
        <v>0.42</v>
      </c>
      <c r="AK116" s="159">
        <v>0.41</v>
      </c>
      <c r="AL116" s="159">
        <v>0.41</v>
      </c>
      <c r="AM116" s="159">
        <v>0.43</v>
      </c>
      <c r="AN116" s="159">
        <v>0.45</v>
      </c>
      <c r="AO116" s="159">
        <v>0.45</v>
      </c>
      <c r="AP116" s="159">
        <v>0.47</v>
      </c>
      <c r="AQ116" s="159">
        <v>0.45</v>
      </c>
      <c r="AR116" s="159">
        <v>0.43</v>
      </c>
      <c r="AS116" s="159">
        <v>0.43</v>
      </c>
      <c r="AT116" s="159">
        <v>0.42</v>
      </c>
      <c r="AU116" s="159">
        <v>0.41</v>
      </c>
      <c r="AV116" s="159">
        <v>0.4</v>
      </c>
      <c r="AW116" s="159">
        <v>0.4</v>
      </c>
      <c r="AX116" s="159">
        <v>0.43</v>
      </c>
      <c r="AY116" s="159">
        <v>0.44</v>
      </c>
      <c r="AZ116" s="159">
        <v>0.46</v>
      </c>
      <c r="BA116" s="159">
        <v>0.47</v>
      </c>
      <c r="BB116" s="159">
        <v>0.48</v>
      </c>
      <c r="BC116" s="159">
        <v>0.44</v>
      </c>
      <c r="BD116" s="159">
        <v>0.43</v>
      </c>
      <c r="BE116" s="159">
        <v>0.41</v>
      </c>
      <c r="BF116" s="159">
        <v>0.41</v>
      </c>
      <c r="BG116" s="159">
        <v>0.42</v>
      </c>
      <c r="BH116" s="159">
        <v>0.4</v>
      </c>
      <c r="BI116" s="159">
        <v>0.41</v>
      </c>
      <c r="BJ116" s="159">
        <v>0.43</v>
      </c>
      <c r="BK116" s="159">
        <v>0.44</v>
      </c>
      <c r="BL116" s="159">
        <v>0.43</v>
      </c>
      <c r="BM116" s="159">
        <v>0.43</v>
      </c>
      <c r="BN116" s="157"/>
      <c r="BO116" s="157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0"/>
      <c r="FF116" s="160"/>
      <c r="FG116" s="160"/>
      <c r="FH116" s="160"/>
      <c r="FI116" s="160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160"/>
      <c r="FU116" s="160"/>
      <c r="FV116" s="160"/>
      <c r="FW116" s="160"/>
      <c r="FX116" s="160"/>
      <c r="FY116" s="160"/>
      <c r="FZ116" s="160"/>
      <c r="GA116" s="160"/>
      <c r="GB116" s="160"/>
      <c r="GC116" s="160"/>
      <c r="GD116" s="160"/>
      <c r="GE116" s="160"/>
      <c r="GF116" s="160"/>
      <c r="GG116" s="160"/>
      <c r="GH116" s="160"/>
      <c r="GI116" s="160"/>
      <c r="GJ116" s="160"/>
      <c r="GK116" s="160"/>
      <c r="GL116" s="160"/>
      <c r="GM116" s="160"/>
      <c r="GN116" s="160"/>
      <c r="GO116" s="160"/>
      <c r="GP116" s="160"/>
      <c r="GQ116" s="160"/>
      <c r="GR116" s="160"/>
      <c r="GS116" s="160"/>
      <c r="GT116" s="160"/>
      <c r="GU116" s="160"/>
      <c r="GV116" s="160"/>
      <c r="GW116" s="160"/>
      <c r="GX116" s="160"/>
      <c r="GY116" s="160"/>
      <c r="GZ116" s="160"/>
      <c r="HA116" s="160"/>
      <c r="HB116" s="160"/>
      <c r="HC116" s="160"/>
      <c r="HD116" s="160"/>
      <c r="HE116" s="160"/>
      <c r="HF116" s="160"/>
      <c r="HG116" s="160"/>
      <c r="HH116" s="160"/>
      <c r="HI116" s="160"/>
      <c r="HJ116" s="160"/>
      <c r="HK116" s="160"/>
      <c r="HL116" s="160"/>
      <c r="HM116" s="160"/>
      <c r="HN116" s="160"/>
      <c r="HO116" s="160"/>
      <c r="HP116" s="160"/>
      <c r="HQ116" s="160"/>
      <c r="HR116" s="160"/>
      <c r="HS116" s="160"/>
      <c r="HT116" s="160"/>
      <c r="HU116" s="160"/>
      <c r="HV116" s="160"/>
      <c r="HW116" s="160"/>
      <c r="HX116" s="160"/>
      <c r="HY116" s="160"/>
      <c r="HZ116" s="160"/>
      <c r="IA116" s="160"/>
      <c r="IB116" s="160"/>
      <c r="IC116" s="160"/>
      <c r="ID116" s="160"/>
      <c r="IE116" s="160"/>
      <c r="IF116" s="160"/>
      <c r="IG116" s="160"/>
      <c r="IH116" s="160"/>
      <c r="II116" s="160"/>
      <c r="IJ116" s="160"/>
      <c r="IK116" s="160"/>
      <c r="IL116" s="160"/>
      <c r="IM116" s="160"/>
      <c r="IN116" s="160"/>
      <c r="IO116" s="160"/>
      <c r="IP116" s="160"/>
      <c r="IQ116" s="160"/>
      <c r="IR116" s="160"/>
      <c r="IS116" s="160"/>
      <c r="IT116" s="160"/>
      <c r="IU116" s="160"/>
    </row>
    <row r="117" spans="1:255" s="20" customFormat="1">
      <c r="A117" s="1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2"/>
      <c r="BO117" s="22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26" customFormat="1">
      <c r="A118" s="22"/>
      <c r="B118" s="23" t="s">
        <v>83</v>
      </c>
      <c r="C118" s="23"/>
      <c r="D118" s="27"/>
      <c r="E118" s="27"/>
      <c r="F118" s="24">
        <f>SUM(F119:F122)</f>
        <v>336167.99999999994</v>
      </c>
      <c r="G118" s="24">
        <f t="shared" ref="G118:BM118" si="3">SUM(G119:G122)</f>
        <v>480240</v>
      </c>
      <c r="H118" s="24">
        <f t="shared" si="3"/>
        <v>816408</v>
      </c>
      <c r="I118" s="24">
        <f t="shared" si="3"/>
        <v>888444</v>
      </c>
      <c r="J118" s="24">
        <f t="shared" si="3"/>
        <v>936468</v>
      </c>
      <c r="K118" s="24">
        <f t="shared" si="3"/>
        <v>840420.00000000012</v>
      </c>
      <c r="L118" s="24">
        <f t="shared" si="3"/>
        <v>840420.00000000012</v>
      </c>
      <c r="M118" s="24">
        <f t="shared" si="3"/>
        <v>816408</v>
      </c>
      <c r="N118" s="24">
        <f t="shared" si="3"/>
        <v>888444</v>
      </c>
      <c r="O118" s="24">
        <f t="shared" si="3"/>
        <v>912456</v>
      </c>
      <c r="P118" s="24">
        <f t="shared" si="3"/>
        <v>960480</v>
      </c>
      <c r="Q118" s="24">
        <f t="shared" si="3"/>
        <v>1008504</v>
      </c>
      <c r="R118" s="24">
        <f t="shared" si="3"/>
        <v>1077408</v>
      </c>
      <c r="S118" s="24">
        <f t="shared" si="3"/>
        <v>1052352</v>
      </c>
      <c r="T118" s="24">
        <f t="shared" si="3"/>
        <v>1002240</v>
      </c>
      <c r="U118" s="24">
        <f t="shared" si="3"/>
        <v>977184</v>
      </c>
      <c r="V118" s="24">
        <f t="shared" si="3"/>
        <v>977184</v>
      </c>
      <c r="W118" s="24">
        <f t="shared" si="3"/>
        <v>952128</v>
      </c>
      <c r="X118" s="24">
        <f t="shared" si="3"/>
        <v>952128</v>
      </c>
      <c r="Y118" s="24">
        <f t="shared" si="3"/>
        <v>952128</v>
      </c>
      <c r="Z118" s="24">
        <f t="shared" si="3"/>
        <v>952128</v>
      </c>
      <c r="AA118" s="24">
        <f t="shared" si="3"/>
        <v>952128</v>
      </c>
      <c r="AB118" s="24">
        <f t="shared" si="3"/>
        <v>1002240</v>
      </c>
      <c r="AC118" s="24">
        <f t="shared" si="3"/>
        <v>1027296</v>
      </c>
      <c r="AD118" s="24">
        <f t="shared" si="3"/>
        <v>1052352</v>
      </c>
      <c r="AE118" s="24">
        <f t="shared" si="3"/>
        <v>1002240</v>
      </c>
      <c r="AF118" s="24">
        <f t="shared" si="3"/>
        <v>1002240</v>
      </c>
      <c r="AG118" s="24">
        <f t="shared" si="3"/>
        <v>1002240</v>
      </c>
      <c r="AH118" s="24">
        <f t="shared" si="3"/>
        <v>1002240</v>
      </c>
      <c r="AI118" s="24">
        <f t="shared" si="3"/>
        <v>977184</v>
      </c>
      <c r="AJ118" s="24">
        <f t="shared" si="3"/>
        <v>952128</v>
      </c>
      <c r="AK118" s="24">
        <f t="shared" si="3"/>
        <v>927072</v>
      </c>
      <c r="AL118" s="24">
        <f t="shared" si="3"/>
        <v>927072</v>
      </c>
      <c r="AM118" s="24">
        <f t="shared" si="3"/>
        <v>977184</v>
      </c>
      <c r="AN118" s="24">
        <f t="shared" si="3"/>
        <v>1027296</v>
      </c>
      <c r="AO118" s="24">
        <f t="shared" si="3"/>
        <v>1027296</v>
      </c>
      <c r="AP118" s="24">
        <f t="shared" si="3"/>
        <v>1077408</v>
      </c>
      <c r="AQ118" s="24">
        <f t="shared" si="3"/>
        <v>1027296</v>
      </c>
      <c r="AR118" s="24">
        <f t="shared" si="3"/>
        <v>977184</v>
      </c>
      <c r="AS118" s="24">
        <f t="shared" si="3"/>
        <v>977184</v>
      </c>
      <c r="AT118" s="24">
        <f t="shared" si="3"/>
        <v>952128</v>
      </c>
      <c r="AU118" s="24">
        <f t="shared" si="3"/>
        <v>927072</v>
      </c>
      <c r="AV118" s="24">
        <f t="shared" si="3"/>
        <v>902016.00000000012</v>
      </c>
      <c r="AW118" s="24">
        <f t="shared" si="3"/>
        <v>902016.00000000012</v>
      </c>
      <c r="AX118" s="24">
        <f t="shared" si="3"/>
        <v>977184</v>
      </c>
      <c r="AY118" s="24">
        <f t="shared" si="3"/>
        <v>1002240</v>
      </c>
      <c r="AZ118" s="24">
        <f t="shared" si="3"/>
        <v>1052352</v>
      </c>
      <c r="BA118" s="24">
        <f t="shared" si="3"/>
        <v>1077408</v>
      </c>
      <c r="BB118" s="24">
        <f t="shared" si="3"/>
        <v>1056528</v>
      </c>
      <c r="BC118" s="24">
        <f t="shared" si="3"/>
        <v>960480</v>
      </c>
      <c r="BD118" s="24">
        <f t="shared" si="3"/>
        <v>936468</v>
      </c>
      <c r="BE118" s="24">
        <f t="shared" si="3"/>
        <v>888444</v>
      </c>
      <c r="BF118" s="24">
        <f t="shared" si="3"/>
        <v>888444</v>
      </c>
      <c r="BG118" s="24">
        <f t="shared" si="3"/>
        <v>912456</v>
      </c>
      <c r="BH118" s="24">
        <f t="shared" si="3"/>
        <v>864432.00000000012</v>
      </c>
      <c r="BI118" s="24">
        <f t="shared" si="3"/>
        <v>888444</v>
      </c>
      <c r="BJ118" s="24">
        <f t="shared" si="3"/>
        <v>936468</v>
      </c>
      <c r="BK118" s="24">
        <f t="shared" si="3"/>
        <v>960480</v>
      </c>
      <c r="BL118" s="24">
        <f t="shared" si="3"/>
        <v>936468</v>
      </c>
      <c r="BM118" s="24">
        <f t="shared" si="3"/>
        <v>936468</v>
      </c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</row>
    <row r="119" spans="1:255" s="20" customFormat="1">
      <c r="A119" s="15"/>
      <c r="B119" s="64" t="s">
        <v>58</v>
      </c>
      <c r="C119" s="27"/>
      <c r="D119" s="27"/>
      <c r="E119" s="27"/>
      <c r="F119" s="65">
        <f>F$115*$F10</f>
        <v>100799.99999999999</v>
      </c>
      <c r="G119" s="65">
        <f t="shared" ref="G119:BM119" si="4">G$115*$F10</f>
        <v>144000</v>
      </c>
      <c r="H119" s="65">
        <f t="shared" si="4"/>
        <v>244800.00000000003</v>
      </c>
      <c r="I119" s="65">
        <f t="shared" si="4"/>
        <v>266400</v>
      </c>
      <c r="J119" s="65">
        <f t="shared" si="4"/>
        <v>280800</v>
      </c>
      <c r="K119" s="65">
        <f t="shared" si="4"/>
        <v>252000.00000000003</v>
      </c>
      <c r="L119" s="65">
        <f t="shared" si="4"/>
        <v>252000.00000000003</v>
      </c>
      <c r="M119" s="65">
        <f t="shared" si="4"/>
        <v>244800.00000000003</v>
      </c>
      <c r="N119" s="65">
        <f t="shared" si="4"/>
        <v>266400</v>
      </c>
      <c r="O119" s="65">
        <f t="shared" si="4"/>
        <v>273600</v>
      </c>
      <c r="P119" s="65">
        <f t="shared" si="4"/>
        <v>288000</v>
      </c>
      <c r="Q119" s="65">
        <f t="shared" si="4"/>
        <v>302400</v>
      </c>
      <c r="R119" s="65">
        <f t="shared" si="4"/>
        <v>309600</v>
      </c>
      <c r="S119" s="65">
        <f t="shared" si="4"/>
        <v>302400</v>
      </c>
      <c r="T119" s="65">
        <f t="shared" si="4"/>
        <v>288000</v>
      </c>
      <c r="U119" s="65">
        <f t="shared" si="4"/>
        <v>280800</v>
      </c>
      <c r="V119" s="65">
        <f t="shared" si="4"/>
        <v>280800</v>
      </c>
      <c r="W119" s="65">
        <f t="shared" si="4"/>
        <v>273600</v>
      </c>
      <c r="X119" s="65">
        <f t="shared" si="4"/>
        <v>273600</v>
      </c>
      <c r="Y119" s="65">
        <f t="shared" si="4"/>
        <v>273600</v>
      </c>
      <c r="Z119" s="65">
        <f t="shared" si="4"/>
        <v>273600</v>
      </c>
      <c r="AA119" s="65">
        <f t="shared" si="4"/>
        <v>273600</v>
      </c>
      <c r="AB119" s="65">
        <f t="shared" si="4"/>
        <v>288000</v>
      </c>
      <c r="AC119" s="65">
        <f t="shared" si="4"/>
        <v>295200</v>
      </c>
      <c r="AD119" s="65">
        <f t="shared" si="4"/>
        <v>302400</v>
      </c>
      <c r="AE119" s="65">
        <f t="shared" si="4"/>
        <v>288000</v>
      </c>
      <c r="AF119" s="65">
        <f t="shared" si="4"/>
        <v>288000</v>
      </c>
      <c r="AG119" s="65">
        <f t="shared" si="4"/>
        <v>288000</v>
      </c>
      <c r="AH119" s="65">
        <f t="shared" si="4"/>
        <v>288000</v>
      </c>
      <c r="AI119" s="65">
        <f t="shared" si="4"/>
        <v>280800</v>
      </c>
      <c r="AJ119" s="65">
        <f t="shared" si="4"/>
        <v>273600</v>
      </c>
      <c r="AK119" s="65">
        <f t="shared" si="4"/>
        <v>266400</v>
      </c>
      <c r="AL119" s="65">
        <f t="shared" si="4"/>
        <v>266400</v>
      </c>
      <c r="AM119" s="65">
        <f t="shared" si="4"/>
        <v>280800</v>
      </c>
      <c r="AN119" s="65">
        <f t="shared" si="4"/>
        <v>295200</v>
      </c>
      <c r="AO119" s="65">
        <f t="shared" si="4"/>
        <v>295200</v>
      </c>
      <c r="AP119" s="65">
        <f t="shared" si="4"/>
        <v>309600</v>
      </c>
      <c r="AQ119" s="65">
        <f t="shared" si="4"/>
        <v>295200</v>
      </c>
      <c r="AR119" s="65">
        <f t="shared" si="4"/>
        <v>280800</v>
      </c>
      <c r="AS119" s="65">
        <f t="shared" si="4"/>
        <v>280800</v>
      </c>
      <c r="AT119" s="65">
        <f t="shared" si="4"/>
        <v>273600</v>
      </c>
      <c r="AU119" s="65">
        <f t="shared" si="4"/>
        <v>266400</v>
      </c>
      <c r="AV119" s="65">
        <f t="shared" si="4"/>
        <v>259200.00000000003</v>
      </c>
      <c r="AW119" s="65">
        <f t="shared" si="4"/>
        <v>259200.00000000003</v>
      </c>
      <c r="AX119" s="65">
        <f t="shared" si="4"/>
        <v>280800</v>
      </c>
      <c r="AY119" s="65">
        <f t="shared" si="4"/>
        <v>288000</v>
      </c>
      <c r="AZ119" s="65">
        <f t="shared" si="4"/>
        <v>302400</v>
      </c>
      <c r="BA119" s="65">
        <f t="shared" si="4"/>
        <v>309600</v>
      </c>
      <c r="BB119" s="65">
        <f t="shared" si="4"/>
        <v>316800</v>
      </c>
      <c r="BC119" s="65">
        <f t="shared" si="4"/>
        <v>288000</v>
      </c>
      <c r="BD119" s="65">
        <f t="shared" si="4"/>
        <v>280800</v>
      </c>
      <c r="BE119" s="65">
        <f t="shared" si="4"/>
        <v>266400</v>
      </c>
      <c r="BF119" s="65">
        <f t="shared" si="4"/>
        <v>266400</v>
      </c>
      <c r="BG119" s="65">
        <f t="shared" si="4"/>
        <v>273600</v>
      </c>
      <c r="BH119" s="65">
        <f t="shared" si="4"/>
        <v>259200.00000000003</v>
      </c>
      <c r="BI119" s="65">
        <f t="shared" si="4"/>
        <v>266400</v>
      </c>
      <c r="BJ119" s="65">
        <f t="shared" si="4"/>
        <v>280800</v>
      </c>
      <c r="BK119" s="65">
        <f t="shared" si="4"/>
        <v>288000</v>
      </c>
      <c r="BL119" s="65">
        <f t="shared" si="4"/>
        <v>280800</v>
      </c>
      <c r="BM119" s="65">
        <f t="shared" si="4"/>
        <v>280800</v>
      </c>
      <c r="BN119" s="22"/>
      <c r="BO119" s="22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20" customFormat="1">
      <c r="A120" s="15"/>
      <c r="B120" s="64" t="s">
        <v>59</v>
      </c>
      <c r="C120" s="27"/>
      <c r="D120" s="27"/>
      <c r="E120" s="27"/>
      <c r="F120" s="65">
        <f>F$115*$F11</f>
        <v>151199.99999999997</v>
      </c>
      <c r="G120" s="65">
        <f t="shared" ref="G120:BM120" si="5">G$115*$F11</f>
        <v>215999.99999999997</v>
      </c>
      <c r="H120" s="65">
        <f t="shared" si="5"/>
        <v>367200</v>
      </c>
      <c r="I120" s="65">
        <f t="shared" si="5"/>
        <v>399600</v>
      </c>
      <c r="J120" s="65">
        <f t="shared" si="5"/>
        <v>421200</v>
      </c>
      <c r="K120" s="65">
        <f t="shared" si="5"/>
        <v>378000.00000000006</v>
      </c>
      <c r="L120" s="65">
        <f t="shared" si="5"/>
        <v>378000.00000000006</v>
      </c>
      <c r="M120" s="65">
        <f t="shared" si="5"/>
        <v>367200</v>
      </c>
      <c r="N120" s="65">
        <f t="shared" si="5"/>
        <v>399600</v>
      </c>
      <c r="O120" s="65">
        <f t="shared" si="5"/>
        <v>410400</v>
      </c>
      <c r="P120" s="65">
        <f t="shared" si="5"/>
        <v>432000</v>
      </c>
      <c r="Q120" s="65">
        <f t="shared" si="5"/>
        <v>453600.00000000006</v>
      </c>
      <c r="R120" s="65">
        <f t="shared" si="5"/>
        <v>464400</v>
      </c>
      <c r="S120" s="65">
        <f t="shared" si="5"/>
        <v>453600.00000000006</v>
      </c>
      <c r="T120" s="65">
        <f t="shared" si="5"/>
        <v>432000</v>
      </c>
      <c r="U120" s="65">
        <f t="shared" si="5"/>
        <v>421200</v>
      </c>
      <c r="V120" s="65">
        <f t="shared" si="5"/>
        <v>421200</v>
      </c>
      <c r="W120" s="65">
        <f t="shared" si="5"/>
        <v>410400</v>
      </c>
      <c r="X120" s="65">
        <f t="shared" si="5"/>
        <v>410400</v>
      </c>
      <c r="Y120" s="65">
        <f t="shared" si="5"/>
        <v>410400</v>
      </c>
      <c r="Z120" s="65">
        <f t="shared" si="5"/>
        <v>410400</v>
      </c>
      <c r="AA120" s="65">
        <f t="shared" si="5"/>
        <v>410400</v>
      </c>
      <c r="AB120" s="65">
        <f t="shared" si="5"/>
        <v>432000</v>
      </c>
      <c r="AC120" s="65">
        <f t="shared" si="5"/>
        <v>442800.00000000006</v>
      </c>
      <c r="AD120" s="65">
        <f t="shared" si="5"/>
        <v>453600.00000000006</v>
      </c>
      <c r="AE120" s="65">
        <f t="shared" si="5"/>
        <v>432000</v>
      </c>
      <c r="AF120" s="65">
        <f t="shared" si="5"/>
        <v>432000</v>
      </c>
      <c r="AG120" s="65">
        <f t="shared" si="5"/>
        <v>432000</v>
      </c>
      <c r="AH120" s="65">
        <f t="shared" si="5"/>
        <v>432000</v>
      </c>
      <c r="AI120" s="65">
        <f t="shared" si="5"/>
        <v>421200</v>
      </c>
      <c r="AJ120" s="65">
        <f t="shared" si="5"/>
        <v>410400</v>
      </c>
      <c r="AK120" s="65">
        <f t="shared" si="5"/>
        <v>399600</v>
      </c>
      <c r="AL120" s="65">
        <f t="shared" si="5"/>
        <v>399600</v>
      </c>
      <c r="AM120" s="65">
        <f t="shared" si="5"/>
        <v>421200</v>
      </c>
      <c r="AN120" s="65">
        <f t="shared" si="5"/>
        <v>442800.00000000006</v>
      </c>
      <c r="AO120" s="65">
        <f t="shared" si="5"/>
        <v>442800.00000000006</v>
      </c>
      <c r="AP120" s="65">
        <f t="shared" si="5"/>
        <v>464400</v>
      </c>
      <c r="AQ120" s="65">
        <f t="shared" si="5"/>
        <v>442800.00000000006</v>
      </c>
      <c r="AR120" s="65">
        <f t="shared" si="5"/>
        <v>421200</v>
      </c>
      <c r="AS120" s="65">
        <f t="shared" si="5"/>
        <v>421200</v>
      </c>
      <c r="AT120" s="65">
        <f t="shared" si="5"/>
        <v>410400</v>
      </c>
      <c r="AU120" s="65">
        <f t="shared" si="5"/>
        <v>399600</v>
      </c>
      <c r="AV120" s="65">
        <f t="shared" si="5"/>
        <v>388800.00000000006</v>
      </c>
      <c r="AW120" s="65">
        <f t="shared" si="5"/>
        <v>388800.00000000006</v>
      </c>
      <c r="AX120" s="65">
        <f t="shared" si="5"/>
        <v>421200</v>
      </c>
      <c r="AY120" s="65">
        <f t="shared" si="5"/>
        <v>432000</v>
      </c>
      <c r="AZ120" s="65">
        <f t="shared" si="5"/>
        <v>453600.00000000006</v>
      </c>
      <c r="BA120" s="65">
        <f t="shared" si="5"/>
        <v>464400</v>
      </c>
      <c r="BB120" s="65">
        <f t="shared" si="5"/>
        <v>475200</v>
      </c>
      <c r="BC120" s="65">
        <f t="shared" si="5"/>
        <v>432000</v>
      </c>
      <c r="BD120" s="65">
        <f t="shared" si="5"/>
        <v>421200</v>
      </c>
      <c r="BE120" s="65">
        <f t="shared" si="5"/>
        <v>399600</v>
      </c>
      <c r="BF120" s="65">
        <f t="shared" si="5"/>
        <v>399600</v>
      </c>
      <c r="BG120" s="65">
        <f t="shared" si="5"/>
        <v>410400</v>
      </c>
      <c r="BH120" s="65">
        <f t="shared" si="5"/>
        <v>388800.00000000006</v>
      </c>
      <c r="BI120" s="65">
        <f t="shared" si="5"/>
        <v>399600</v>
      </c>
      <c r="BJ120" s="65">
        <f t="shared" si="5"/>
        <v>421200</v>
      </c>
      <c r="BK120" s="65">
        <f t="shared" si="5"/>
        <v>432000</v>
      </c>
      <c r="BL120" s="65">
        <f t="shared" si="5"/>
        <v>421200</v>
      </c>
      <c r="BM120" s="65">
        <f t="shared" si="5"/>
        <v>421200</v>
      </c>
      <c r="BN120" s="22"/>
      <c r="BO120" s="22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20" customFormat="1">
      <c r="A121" s="15"/>
      <c r="B121" s="64" t="s">
        <v>22</v>
      </c>
      <c r="C121" s="27"/>
      <c r="D121" s="27"/>
      <c r="E121" s="27"/>
      <c r="F121" s="65">
        <f>F$115*$F12</f>
        <v>40319.999999999993</v>
      </c>
      <c r="G121" s="65">
        <f t="shared" ref="G121:BM121" si="6">G$115*$F12</f>
        <v>57599.999999999993</v>
      </c>
      <c r="H121" s="65">
        <f t="shared" si="6"/>
        <v>97920</v>
      </c>
      <c r="I121" s="65">
        <f t="shared" si="6"/>
        <v>106560</v>
      </c>
      <c r="J121" s="65">
        <f t="shared" si="6"/>
        <v>112320</v>
      </c>
      <c r="K121" s="65">
        <f t="shared" si="6"/>
        <v>100800.00000000001</v>
      </c>
      <c r="L121" s="65">
        <f t="shared" si="6"/>
        <v>100800.00000000001</v>
      </c>
      <c r="M121" s="65">
        <f t="shared" si="6"/>
        <v>97920</v>
      </c>
      <c r="N121" s="65">
        <f t="shared" si="6"/>
        <v>106560</v>
      </c>
      <c r="O121" s="65">
        <f t="shared" si="6"/>
        <v>109440</v>
      </c>
      <c r="P121" s="65">
        <f t="shared" si="6"/>
        <v>115200</v>
      </c>
      <c r="Q121" s="65">
        <f t="shared" si="6"/>
        <v>120960.00000000001</v>
      </c>
      <c r="R121" s="65">
        <f t="shared" si="6"/>
        <v>123840</v>
      </c>
      <c r="S121" s="65">
        <f t="shared" si="6"/>
        <v>120960.00000000001</v>
      </c>
      <c r="T121" s="65">
        <f t="shared" si="6"/>
        <v>115200</v>
      </c>
      <c r="U121" s="65">
        <f t="shared" si="6"/>
        <v>112320</v>
      </c>
      <c r="V121" s="65">
        <f t="shared" si="6"/>
        <v>112320</v>
      </c>
      <c r="W121" s="65">
        <f t="shared" si="6"/>
        <v>109440</v>
      </c>
      <c r="X121" s="65">
        <f t="shared" si="6"/>
        <v>109440</v>
      </c>
      <c r="Y121" s="65">
        <f t="shared" si="6"/>
        <v>109440</v>
      </c>
      <c r="Z121" s="65">
        <f t="shared" si="6"/>
        <v>109440</v>
      </c>
      <c r="AA121" s="65">
        <f t="shared" si="6"/>
        <v>109440</v>
      </c>
      <c r="AB121" s="65">
        <f t="shared" si="6"/>
        <v>115200</v>
      </c>
      <c r="AC121" s="65">
        <f t="shared" si="6"/>
        <v>118080.00000000001</v>
      </c>
      <c r="AD121" s="65">
        <f t="shared" si="6"/>
        <v>120960.00000000001</v>
      </c>
      <c r="AE121" s="65">
        <f t="shared" si="6"/>
        <v>115200</v>
      </c>
      <c r="AF121" s="65">
        <f t="shared" si="6"/>
        <v>115200</v>
      </c>
      <c r="AG121" s="65">
        <f t="shared" si="6"/>
        <v>115200</v>
      </c>
      <c r="AH121" s="65">
        <f t="shared" si="6"/>
        <v>115200</v>
      </c>
      <c r="AI121" s="65">
        <f t="shared" si="6"/>
        <v>112320</v>
      </c>
      <c r="AJ121" s="65">
        <f t="shared" si="6"/>
        <v>109440</v>
      </c>
      <c r="AK121" s="65">
        <f t="shared" si="6"/>
        <v>106560</v>
      </c>
      <c r="AL121" s="65">
        <f t="shared" si="6"/>
        <v>106560</v>
      </c>
      <c r="AM121" s="65">
        <f t="shared" si="6"/>
        <v>112320</v>
      </c>
      <c r="AN121" s="65">
        <f t="shared" si="6"/>
        <v>118080.00000000001</v>
      </c>
      <c r="AO121" s="65">
        <f t="shared" si="6"/>
        <v>118080.00000000001</v>
      </c>
      <c r="AP121" s="65">
        <f t="shared" si="6"/>
        <v>123840</v>
      </c>
      <c r="AQ121" s="65">
        <f t="shared" si="6"/>
        <v>118080.00000000001</v>
      </c>
      <c r="AR121" s="65">
        <f t="shared" si="6"/>
        <v>112320</v>
      </c>
      <c r="AS121" s="65">
        <f t="shared" si="6"/>
        <v>112320</v>
      </c>
      <c r="AT121" s="65">
        <f t="shared" si="6"/>
        <v>109440</v>
      </c>
      <c r="AU121" s="65">
        <f t="shared" si="6"/>
        <v>106560</v>
      </c>
      <c r="AV121" s="65">
        <f t="shared" si="6"/>
        <v>103680.00000000001</v>
      </c>
      <c r="AW121" s="65">
        <f t="shared" si="6"/>
        <v>103680.00000000001</v>
      </c>
      <c r="AX121" s="65">
        <f t="shared" si="6"/>
        <v>112320</v>
      </c>
      <c r="AY121" s="65">
        <f t="shared" si="6"/>
        <v>115200</v>
      </c>
      <c r="AZ121" s="65">
        <f t="shared" si="6"/>
        <v>120960.00000000001</v>
      </c>
      <c r="BA121" s="65">
        <f t="shared" si="6"/>
        <v>123840</v>
      </c>
      <c r="BB121" s="65">
        <f t="shared" si="6"/>
        <v>126720</v>
      </c>
      <c r="BC121" s="65">
        <f t="shared" si="6"/>
        <v>115200</v>
      </c>
      <c r="BD121" s="65">
        <f t="shared" si="6"/>
        <v>112320</v>
      </c>
      <c r="BE121" s="65">
        <f t="shared" si="6"/>
        <v>106560</v>
      </c>
      <c r="BF121" s="65">
        <f t="shared" si="6"/>
        <v>106560</v>
      </c>
      <c r="BG121" s="65">
        <f t="shared" si="6"/>
        <v>109440</v>
      </c>
      <c r="BH121" s="65">
        <f t="shared" si="6"/>
        <v>103680.00000000001</v>
      </c>
      <c r="BI121" s="65">
        <f t="shared" si="6"/>
        <v>106560</v>
      </c>
      <c r="BJ121" s="65">
        <f t="shared" si="6"/>
        <v>112320</v>
      </c>
      <c r="BK121" s="65">
        <f t="shared" si="6"/>
        <v>115200</v>
      </c>
      <c r="BL121" s="65">
        <f t="shared" si="6"/>
        <v>112320</v>
      </c>
      <c r="BM121" s="65">
        <f t="shared" si="6"/>
        <v>112320</v>
      </c>
      <c r="BN121" s="22"/>
      <c r="BO121" s="22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s="20" customFormat="1">
      <c r="A122" s="15"/>
      <c r="B122" s="64" t="s">
        <v>81</v>
      </c>
      <c r="C122" s="27"/>
      <c r="D122" s="27"/>
      <c r="E122" s="27"/>
      <c r="F122" s="65">
        <f>SUM(F119:F121)*'Финансовая модель'!F293</f>
        <v>43847.999999999993</v>
      </c>
      <c r="G122" s="65">
        <f>SUM(G119:G121)*'Финансовая модель'!G293</f>
        <v>62640</v>
      </c>
      <c r="H122" s="65">
        <f>SUM(H119:H121)*'Финансовая модель'!H293</f>
        <v>106488</v>
      </c>
      <c r="I122" s="65">
        <f>SUM(I119:I121)*'Финансовая модель'!I293</f>
        <v>115884</v>
      </c>
      <c r="J122" s="65">
        <f>SUM(J119:J121)*'Финансовая модель'!J293</f>
        <v>122148</v>
      </c>
      <c r="K122" s="65">
        <f>SUM(K119:K121)*'Финансовая модель'!K293</f>
        <v>109620.00000000001</v>
      </c>
      <c r="L122" s="65">
        <f>SUM(L119:L121)*'Финансовая модель'!L293</f>
        <v>109620.00000000001</v>
      </c>
      <c r="M122" s="65">
        <f>SUM(M119:M121)*'Финансовая модель'!M293</f>
        <v>106488</v>
      </c>
      <c r="N122" s="65">
        <f>SUM(N119:N121)*'Финансовая модель'!N293</f>
        <v>115884</v>
      </c>
      <c r="O122" s="65">
        <f>SUM(O119:O121)*'Финансовая модель'!O293</f>
        <v>119016</v>
      </c>
      <c r="P122" s="65">
        <f>SUM(P119:P121)*'Финансовая модель'!P293</f>
        <v>125280</v>
      </c>
      <c r="Q122" s="65">
        <f>SUM(Q119:Q121)*'Финансовая модель'!Q293</f>
        <v>131544</v>
      </c>
      <c r="R122" s="65">
        <f>SUM(R119:R121)*'Финансовая модель'!R293</f>
        <v>179568</v>
      </c>
      <c r="S122" s="65">
        <f>SUM(S119:S121)*'Финансовая модель'!S293</f>
        <v>175392</v>
      </c>
      <c r="T122" s="65">
        <f>SUM(T119:T121)*'Финансовая модель'!T293</f>
        <v>167040</v>
      </c>
      <c r="U122" s="65">
        <f>SUM(U119:U121)*'Финансовая модель'!U293</f>
        <v>162864</v>
      </c>
      <c r="V122" s="65">
        <f>SUM(V119:V121)*'Финансовая модель'!V293</f>
        <v>162864</v>
      </c>
      <c r="W122" s="65">
        <f>SUM(W119:W121)*'Финансовая модель'!W293</f>
        <v>158688</v>
      </c>
      <c r="X122" s="65">
        <f>SUM(X119:X121)*'Финансовая модель'!X293</f>
        <v>158688</v>
      </c>
      <c r="Y122" s="65">
        <f>SUM(Y119:Y121)*'Финансовая модель'!Y293</f>
        <v>158688</v>
      </c>
      <c r="Z122" s="65">
        <f>SUM(Z119:Z121)*'Финансовая модель'!Z293</f>
        <v>158688</v>
      </c>
      <c r="AA122" s="65">
        <f>SUM(AA119:AA121)*'Финансовая модель'!AA293</f>
        <v>158688</v>
      </c>
      <c r="AB122" s="65">
        <f>SUM(AB119:AB121)*'Финансовая модель'!AB293</f>
        <v>167040</v>
      </c>
      <c r="AC122" s="65">
        <f>SUM(AC119:AC121)*'Финансовая модель'!AC293</f>
        <v>171216</v>
      </c>
      <c r="AD122" s="65">
        <f>SUM(AD119:AD121)*'Финансовая модель'!AD293</f>
        <v>175392</v>
      </c>
      <c r="AE122" s="65">
        <f>SUM(AE119:AE121)*'Финансовая модель'!AE293</f>
        <v>167040</v>
      </c>
      <c r="AF122" s="65">
        <f>SUM(AF119:AF121)*'Финансовая модель'!AF293</f>
        <v>167040</v>
      </c>
      <c r="AG122" s="65">
        <f>SUM(AG119:AG121)*'Финансовая модель'!AG293</f>
        <v>167040</v>
      </c>
      <c r="AH122" s="65">
        <f>SUM(AH119:AH121)*'Финансовая модель'!AH293</f>
        <v>167040</v>
      </c>
      <c r="AI122" s="65">
        <f>SUM(AI119:AI121)*'Финансовая модель'!AI293</f>
        <v>162864</v>
      </c>
      <c r="AJ122" s="65">
        <f>SUM(AJ119:AJ121)*'Финансовая модель'!AJ293</f>
        <v>158688</v>
      </c>
      <c r="AK122" s="65">
        <f>SUM(AK119:AK121)*'Финансовая модель'!AK293</f>
        <v>154512</v>
      </c>
      <c r="AL122" s="65">
        <f>SUM(AL119:AL121)*'Финансовая модель'!AL293</f>
        <v>154512</v>
      </c>
      <c r="AM122" s="65">
        <f>SUM(AM119:AM121)*'Финансовая модель'!AM293</f>
        <v>162864</v>
      </c>
      <c r="AN122" s="65">
        <f>SUM(AN119:AN121)*'Финансовая модель'!AN293</f>
        <v>171216</v>
      </c>
      <c r="AO122" s="65">
        <f>SUM(AO119:AO121)*'Финансовая модель'!AO293</f>
        <v>171216</v>
      </c>
      <c r="AP122" s="65">
        <f>SUM(AP119:AP121)*'Финансовая модель'!AP293</f>
        <v>179568</v>
      </c>
      <c r="AQ122" s="65">
        <f>SUM(AQ119:AQ121)*'Финансовая модель'!AQ293</f>
        <v>171216</v>
      </c>
      <c r="AR122" s="65">
        <f>SUM(AR119:AR121)*'Финансовая модель'!AR293</f>
        <v>162864</v>
      </c>
      <c r="AS122" s="65">
        <f>SUM(AS119:AS121)*'Финансовая модель'!AS293</f>
        <v>162864</v>
      </c>
      <c r="AT122" s="65">
        <f>SUM(AT119:AT121)*'Финансовая модель'!AT293</f>
        <v>158688</v>
      </c>
      <c r="AU122" s="65">
        <f>SUM(AU119:AU121)*'Финансовая модель'!AU293</f>
        <v>154512</v>
      </c>
      <c r="AV122" s="65">
        <f>SUM(AV119:AV121)*'Финансовая модель'!AV293</f>
        <v>150336.00000000003</v>
      </c>
      <c r="AW122" s="65">
        <f>SUM(AW119:AW121)*'Финансовая модель'!AW293</f>
        <v>150336.00000000003</v>
      </c>
      <c r="AX122" s="65">
        <f>SUM(AX119:AX121)*'Финансовая модель'!AX293</f>
        <v>162864</v>
      </c>
      <c r="AY122" s="65">
        <f>SUM(AY119:AY121)*'Финансовая модель'!AY293</f>
        <v>167040</v>
      </c>
      <c r="AZ122" s="65">
        <f>SUM(AZ119:AZ121)*'Финансовая модель'!AZ293</f>
        <v>175392</v>
      </c>
      <c r="BA122" s="65">
        <f>SUM(BA119:BA121)*'Финансовая модель'!BA293</f>
        <v>179568</v>
      </c>
      <c r="BB122" s="65">
        <f>SUM(BB119:BB121)*'Финансовая модель'!BB293</f>
        <v>137808</v>
      </c>
      <c r="BC122" s="65">
        <f>SUM(BC119:BC121)*'Финансовая модель'!BC293</f>
        <v>125280</v>
      </c>
      <c r="BD122" s="65">
        <f>SUM(BD119:BD121)*'Финансовая модель'!BD293</f>
        <v>122148</v>
      </c>
      <c r="BE122" s="65">
        <f>SUM(BE119:BE121)*'Финансовая модель'!BE293</f>
        <v>115884</v>
      </c>
      <c r="BF122" s="65">
        <f>SUM(BF119:BF121)*'Финансовая модель'!BF293</f>
        <v>115884</v>
      </c>
      <c r="BG122" s="65">
        <f>SUM(BG119:BG121)*'Финансовая модель'!BG293</f>
        <v>119016</v>
      </c>
      <c r="BH122" s="65">
        <f>SUM(BH119:BH121)*'Финансовая модель'!BH293</f>
        <v>112752.00000000001</v>
      </c>
      <c r="BI122" s="65">
        <f>SUM(BI119:BI121)*'Финансовая модель'!BI293</f>
        <v>115884</v>
      </c>
      <c r="BJ122" s="65">
        <f>SUM(BJ119:BJ121)*'Финансовая модель'!BJ293</f>
        <v>122148</v>
      </c>
      <c r="BK122" s="65">
        <f>SUM(BK119:BK121)*'Финансовая модель'!BK293</f>
        <v>125280</v>
      </c>
      <c r="BL122" s="65">
        <f>SUM(BL119:BL121)*'Финансовая модель'!BL293</f>
        <v>122148</v>
      </c>
      <c r="BM122" s="65">
        <f>SUM(BM119:BM121)*'Финансовая модель'!BM293</f>
        <v>122148</v>
      </c>
      <c r="BN122" s="22"/>
      <c r="BO122" s="22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s="20" customFormat="1">
      <c r="A123" s="15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2"/>
      <c r="BO123" s="22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s="26" customFormat="1">
      <c r="A124" s="22"/>
      <c r="B124" s="28" t="s">
        <v>82</v>
      </c>
      <c r="C124" s="29"/>
      <c r="D124" s="27"/>
      <c r="E124" s="27"/>
      <c r="F124" s="30">
        <f t="shared" ref="F124:AK124" ca="1" si="7">SUM(F125:F127)</f>
        <v>-25285.679999999997</v>
      </c>
      <c r="G124" s="30">
        <f t="shared" ca="1" si="7"/>
        <v>-36122.400000000001</v>
      </c>
      <c r="H124" s="30">
        <f t="shared" si="7"/>
        <v>-89804.88</v>
      </c>
      <c r="I124" s="30">
        <f t="shared" si="7"/>
        <v>-97728.84</v>
      </c>
      <c r="J124" s="30">
        <f t="shared" si="7"/>
        <v>-103011.48</v>
      </c>
      <c r="K124" s="30">
        <f t="shared" si="7"/>
        <v>-92446.200000000012</v>
      </c>
      <c r="L124" s="30">
        <f t="shared" si="7"/>
        <v>-92446.200000000012</v>
      </c>
      <c r="M124" s="30">
        <f t="shared" si="7"/>
        <v>-89804.88</v>
      </c>
      <c r="N124" s="30">
        <f t="shared" si="7"/>
        <v>-97728.84</v>
      </c>
      <c r="O124" s="30">
        <f t="shared" si="7"/>
        <v>-100370.16</v>
      </c>
      <c r="P124" s="30">
        <f t="shared" si="7"/>
        <v>-105652.8</v>
      </c>
      <c r="Q124" s="30">
        <f t="shared" si="7"/>
        <v>-110935.44</v>
      </c>
      <c r="R124" s="30">
        <f t="shared" si="7"/>
        <v>-136471.67999999999</v>
      </c>
      <c r="S124" s="30">
        <f t="shared" si="7"/>
        <v>-133297.91999999998</v>
      </c>
      <c r="T124" s="30">
        <f t="shared" si="7"/>
        <v>-126950.39999999999</v>
      </c>
      <c r="U124" s="30">
        <f t="shared" si="7"/>
        <v>-123776.64</v>
      </c>
      <c r="V124" s="30">
        <f t="shared" si="7"/>
        <v>-123776.64</v>
      </c>
      <c r="W124" s="30">
        <f t="shared" si="7"/>
        <v>-120602.88</v>
      </c>
      <c r="X124" s="30">
        <f t="shared" si="7"/>
        <v>-120602.88</v>
      </c>
      <c r="Y124" s="30">
        <f t="shared" si="7"/>
        <v>-120602.88</v>
      </c>
      <c r="Z124" s="30">
        <f t="shared" si="7"/>
        <v>-120602.88</v>
      </c>
      <c r="AA124" s="30">
        <f t="shared" si="7"/>
        <v>-120602.88</v>
      </c>
      <c r="AB124" s="30">
        <f t="shared" si="7"/>
        <v>-126950.39999999999</v>
      </c>
      <c r="AC124" s="30">
        <f t="shared" si="7"/>
        <v>-130124.16</v>
      </c>
      <c r="AD124" s="30">
        <f t="shared" si="7"/>
        <v>-133297.91999999998</v>
      </c>
      <c r="AE124" s="30">
        <f t="shared" si="7"/>
        <v>-126950.39999999999</v>
      </c>
      <c r="AF124" s="30">
        <f t="shared" si="7"/>
        <v>-126950.39999999999</v>
      </c>
      <c r="AG124" s="30">
        <f t="shared" si="7"/>
        <v>-126950.39999999999</v>
      </c>
      <c r="AH124" s="30">
        <f t="shared" si="7"/>
        <v>-126950.39999999999</v>
      </c>
      <c r="AI124" s="30">
        <f t="shared" si="7"/>
        <v>-123776.64</v>
      </c>
      <c r="AJ124" s="30">
        <f t="shared" si="7"/>
        <v>-120602.88</v>
      </c>
      <c r="AK124" s="30">
        <f t="shared" si="7"/>
        <v>-117429.12</v>
      </c>
      <c r="AL124" s="30">
        <f t="shared" ref="AL124:BM124" si="8">SUM(AL125:AL127)</f>
        <v>-117429.12</v>
      </c>
      <c r="AM124" s="30">
        <f t="shared" si="8"/>
        <v>-123776.64</v>
      </c>
      <c r="AN124" s="30">
        <f t="shared" si="8"/>
        <v>-130124.16</v>
      </c>
      <c r="AO124" s="30">
        <f t="shared" si="8"/>
        <v>-130124.16</v>
      </c>
      <c r="AP124" s="30">
        <f t="shared" si="8"/>
        <v>-136471.67999999999</v>
      </c>
      <c r="AQ124" s="30">
        <f t="shared" si="8"/>
        <v>-130124.16</v>
      </c>
      <c r="AR124" s="30">
        <f t="shared" si="8"/>
        <v>-123776.64</v>
      </c>
      <c r="AS124" s="30">
        <f t="shared" si="8"/>
        <v>-123776.64</v>
      </c>
      <c r="AT124" s="30">
        <f t="shared" si="8"/>
        <v>-120602.88</v>
      </c>
      <c r="AU124" s="30">
        <f t="shared" si="8"/>
        <v>-117429.12</v>
      </c>
      <c r="AV124" s="30">
        <f t="shared" si="8"/>
        <v>-114255.36000000002</v>
      </c>
      <c r="AW124" s="30">
        <f t="shared" si="8"/>
        <v>-114255.36000000002</v>
      </c>
      <c r="AX124" s="30">
        <f t="shared" si="8"/>
        <v>-123776.64</v>
      </c>
      <c r="AY124" s="30">
        <f t="shared" si="8"/>
        <v>-126950.39999999999</v>
      </c>
      <c r="AZ124" s="30">
        <f t="shared" si="8"/>
        <v>-133297.91999999998</v>
      </c>
      <c r="BA124" s="30">
        <f t="shared" si="8"/>
        <v>-136471.67999999999</v>
      </c>
      <c r="BB124" s="30">
        <f t="shared" si="8"/>
        <v>-116218.08</v>
      </c>
      <c r="BC124" s="30">
        <f t="shared" si="8"/>
        <v>-105652.8</v>
      </c>
      <c r="BD124" s="30">
        <f t="shared" si="8"/>
        <v>-103011.48</v>
      </c>
      <c r="BE124" s="30">
        <f t="shared" si="8"/>
        <v>-97728.84</v>
      </c>
      <c r="BF124" s="30">
        <f t="shared" si="8"/>
        <v>-97728.84</v>
      </c>
      <c r="BG124" s="30">
        <f t="shared" si="8"/>
        <v>-100370.16</v>
      </c>
      <c r="BH124" s="30">
        <f t="shared" si="8"/>
        <v>-95087.520000000019</v>
      </c>
      <c r="BI124" s="30">
        <f t="shared" si="8"/>
        <v>-97728.84</v>
      </c>
      <c r="BJ124" s="30">
        <f t="shared" si="8"/>
        <v>-103011.48</v>
      </c>
      <c r="BK124" s="30">
        <f t="shared" si="8"/>
        <v>-105652.8</v>
      </c>
      <c r="BL124" s="30">
        <f t="shared" si="8"/>
        <v>-103011.48</v>
      </c>
      <c r="BM124" s="30">
        <f t="shared" si="8"/>
        <v>-103011.48</v>
      </c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</row>
    <row r="125" spans="1:255" s="26" customFormat="1">
      <c r="A125" s="22"/>
      <c r="B125" s="64" t="s">
        <v>4</v>
      </c>
      <c r="C125" s="27"/>
      <c r="D125" s="27"/>
      <c r="E125" s="27"/>
      <c r="F125" s="65">
        <f ca="1">-'Финансовая модель'!F296</f>
        <v>0</v>
      </c>
      <c r="G125" s="65">
        <f ca="1">-'Финансовая модель'!G296</f>
        <v>0</v>
      </c>
      <c r="H125" s="65">
        <f>-(H118-H122)*0.04</f>
        <v>-28396.799999999999</v>
      </c>
      <c r="I125" s="65">
        <f t="shared" ref="I125:BM125" si="9">-(I118-I122)*0.04</f>
        <v>-30902.400000000001</v>
      </c>
      <c r="J125" s="65">
        <f t="shared" si="9"/>
        <v>-32572.799999999999</v>
      </c>
      <c r="K125" s="65">
        <f t="shared" si="9"/>
        <v>-29232.000000000004</v>
      </c>
      <c r="L125" s="65">
        <f t="shared" si="9"/>
        <v>-29232.000000000004</v>
      </c>
      <c r="M125" s="65">
        <f t="shared" si="9"/>
        <v>-28396.799999999999</v>
      </c>
      <c r="N125" s="65">
        <f t="shared" si="9"/>
        <v>-30902.400000000001</v>
      </c>
      <c r="O125" s="65">
        <f t="shared" si="9"/>
        <v>-31737.600000000002</v>
      </c>
      <c r="P125" s="65">
        <f t="shared" si="9"/>
        <v>-33408</v>
      </c>
      <c r="Q125" s="65">
        <f t="shared" si="9"/>
        <v>-35078.400000000001</v>
      </c>
      <c r="R125" s="65">
        <f t="shared" si="9"/>
        <v>-35913.599999999999</v>
      </c>
      <c r="S125" s="65">
        <f t="shared" si="9"/>
        <v>-35078.400000000001</v>
      </c>
      <c r="T125" s="65">
        <f t="shared" si="9"/>
        <v>-33408</v>
      </c>
      <c r="U125" s="65">
        <f t="shared" si="9"/>
        <v>-32572.799999999999</v>
      </c>
      <c r="V125" s="65">
        <f t="shared" si="9"/>
        <v>-32572.799999999999</v>
      </c>
      <c r="W125" s="65">
        <f t="shared" si="9"/>
        <v>-31737.600000000002</v>
      </c>
      <c r="X125" s="65">
        <f t="shared" si="9"/>
        <v>-31737.600000000002</v>
      </c>
      <c r="Y125" s="65">
        <f t="shared" si="9"/>
        <v>-31737.600000000002</v>
      </c>
      <c r="Z125" s="65">
        <f t="shared" si="9"/>
        <v>-31737.600000000002</v>
      </c>
      <c r="AA125" s="65">
        <f t="shared" si="9"/>
        <v>-31737.600000000002</v>
      </c>
      <c r="AB125" s="65">
        <f t="shared" si="9"/>
        <v>-33408</v>
      </c>
      <c r="AC125" s="65">
        <f t="shared" si="9"/>
        <v>-34243.199999999997</v>
      </c>
      <c r="AD125" s="65">
        <f t="shared" si="9"/>
        <v>-35078.400000000001</v>
      </c>
      <c r="AE125" s="65">
        <f t="shared" si="9"/>
        <v>-33408</v>
      </c>
      <c r="AF125" s="65">
        <f t="shared" si="9"/>
        <v>-33408</v>
      </c>
      <c r="AG125" s="65">
        <f t="shared" si="9"/>
        <v>-33408</v>
      </c>
      <c r="AH125" s="65">
        <f t="shared" si="9"/>
        <v>-33408</v>
      </c>
      <c r="AI125" s="65">
        <f t="shared" si="9"/>
        <v>-32572.799999999999</v>
      </c>
      <c r="AJ125" s="65">
        <f t="shared" si="9"/>
        <v>-31737.600000000002</v>
      </c>
      <c r="AK125" s="65">
        <f t="shared" si="9"/>
        <v>-30902.400000000001</v>
      </c>
      <c r="AL125" s="65">
        <f t="shared" si="9"/>
        <v>-30902.400000000001</v>
      </c>
      <c r="AM125" s="65">
        <f t="shared" si="9"/>
        <v>-32572.799999999999</v>
      </c>
      <c r="AN125" s="65">
        <f t="shared" si="9"/>
        <v>-34243.199999999997</v>
      </c>
      <c r="AO125" s="65">
        <f t="shared" si="9"/>
        <v>-34243.199999999997</v>
      </c>
      <c r="AP125" s="65">
        <f t="shared" si="9"/>
        <v>-35913.599999999999</v>
      </c>
      <c r="AQ125" s="65">
        <f t="shared" si="9"/>
        <v>-34243.199999999997</v>
      </c>
      <c r="AR125" s="65">
        <f t="shared" si="9"/>
        <v>-32572.799999999999</v>
      </c>
      <c r="AS125" s="65">
        <f t="shared" si="9"/>
        <v>-32572.799999999999</v>
      </c>
      <c r="AT125" s="65">
        <f t="shared" si="9"/>
        <v>-31737.600000000002</v>
      </c>
      <c r="AU125" s="65">
        <f t="shared" si="9"/>
        <v>-30902.400000000001</v>
      </c>
      <c r="AV125" s="65">
        <f t="shared" si="9"/>
        <v>-30067.200000000004</v>
      </c>
      <c r="AW125" s="65">
        <f t="shared" si="9"/>
        <v>-30067.200000000004</v>
      </c>
      <c r="AX125" s="65">
        <f t="shared" si="9"/>
        <v>-32572.799999999999</v>
      </c>
      <c r="AY125" s="65">
        <f t="shared" si="9"/>
        <v>-33408</v>
      </c>
      <c r="AZ125" s="65">
        <f t="shared" si="9"/>
        <v>-35078.400000000001</v>
      </c>
      <c r="BA125" s="65">
        <f t="shared" si="9"/>
        <v>-35913.599999999999</v>
      </c>
      <c r="BB125" s="65">
        <f t="shared" si="9"/>
        <v>-36748.800000000003</v>
      </c>
      <c r="BC125" s="65">
        <f t="shared" si="9"/>
        <v>-33408</v>
      </c>
      <c r="BD125" s="65">
        <f t="shared" si="9"/>
        <v>-32572.799999999999</v>
      </c>
      <c r="BE125" s="65">
        <f t="shared" si="9"/>
        <v>-30902.400000000001</v>
      </c>
      <c r="BF125" s="65">
        <f t="shared" si="9"/>
        <v>-30902.400000000001</v>
      </c>
      <c r="BG125" s="65">
        <f t="shared" si="9"/>
        <v>-31737.600000000002</v>
      </c>
      <c r="BH125" s="65">
        <f t="shared" si="9"/>
        <v>-30067.200000000004</v>
      </c>
      <c r="BI125" s="65">
        <f t="shared" si="9"/>
        <v>-30902.400000000001</v>
      </c>
      <c r="BJ125" s="65">
        <f t="shared" si="9"/>
        <v>-32572.799999999999</v>
      </c>
      <c r="BK125" s="65">
        <f t="shared" si="9"/>
        <v>-33408</v>
      </c>
      <c r="BL125" s="65">
        <f t="shared" si="9"/>
        <v>-32572.799999999999</v>
      </c>
      <c r="BM125" s="65">
        <f t="shared" si="9"/>
        <v>-32572.799999999999</v>
      </c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</row>
    <row r="126" spans="1:255" s="26" customFormat="1">
      <c r="A126" s="22"/>
      <c r="B126" s="64" t="s">
        <v>99</v>
      </c>
      <c r="C126" s="27"/>
      <c r="D126" s="27"/>
      <c r="E126" s="27"/>
      <c r="F126" s="65">
        <f t="shared" ref="F126:AK126" si="10">-F118*$D$30</f>
        <v>-3361.6799999999994</v>
      </c>
      <c r="G126" s="65">
        <f t="shared" si="10"/>
        <v>-4802.4000000000005</v>
      </c>
      <c r="H126" s="65">
        <f>-H118*$D$30</f>
        <v>-8164.08</v>
      </c>
      <c r="I126" s="65">
        <f t="shared" si="10"/>
        <v>-8884.44</v>
      </c>
      <c r="J126" s="65">
        <f t="shared" si="10"/>
        <v>-9364.68</v>
      </c>
      <c r="K126" s="65">
        <f t="shared" si="10"/>
        <v>-8404.2000000000007</v>
      </c>
      <c r="L126" s="65">
        <f t="shared" si="10"/>
        <v>-8404.2000000000007</v>
      </c>
      <c r="M126" s="65">
        <f t="shared" si="10"/>
        <v>-8164.08</v>
      </c>
      <c r="N126" s="65">
        <f t="shared" si="10"/>
        <v>-8884.44</v>
      </c>
      <c r="O126" s="65">
        <f t="shared" si="10"/>
        <v>-9124.56</v>
      </c>
      <c r="P126" s="65">
        <f t="shared" si="10"/>
        <v>-9604.8000000000011</v>
      </c>
      <c r="Q126" s="65">
        <f t="shared" si="10"/>
        <v>-10085.040000000001</v>
      </c>
      <c r="R126" s="65">
        <f t="shared" si="10"/>
        <v>-10774.08</v>
      </c>
      <c r="S126" s="65">
        <f t="shared" si="10"/>
        <v>-10523.52</v>
      </c>
      <c r="T126" s="65">
        <f t="shared" si="10"/>
        <v>-10022.4</v>
      </c>
      <c r="U126" s="65">
        <f t="shared" si="10"/>
        <v>-9771.84</v>
      </c>
      <c r="V126" s="65">
        <f t="shared" si="10"/>
        <v>-9771.84</v>
      </c>
      <c r="W126" s="65">
        <f t="shared" si="10"/>
        <v>-9521.2800000000007</v>
      </c>
      <c r="X126" s="65">
        <f t="shared" si="10"/>
        <v>-9521.2800000000007</v>
      </c>
      <c r="Y126" s="65">
        <f t="shared" si="10"/>
        <v>-9521.2800000000007</v>
      </c>
      <c r="Z126" s="65">
        <f t="shared" si="10"/>
        <v>-9521.2800000000007</v>
      </c>
      <c r="AA126" s="65">
        <f t="shared" si="10"/>
        <v>-9521.2800000000007</v>
      </c>
      <c r="AB126" s="65">
        <f t="shared" si="10"/>
        <v>-10022.4</v>
      </c>
      <c r="AC126" s="65">
        <f t="shared" si="10"/>
        <v>-10272.960000000001</v>
      </c>
      <c r="AD126" s="65">
        <f t="shared" si="10"/>
        <v>-10523.52</v>
      </c>
      <c r="AE126" s="65">
        <f t="shared" si="10"/>
        <v>-10022.4</v>
      </c>
      <c r="AF126" s="65">
        <f t="shared" si="10"/>
        <v>-10022.4</v>
      </c>
      <c r="AG126" s="65">
        <f t="shared" si="10"/>
        <v>-10022.4</v>
      </c>
      <c r="AH126" s="65">
        <f t="shared" si="10"/>
        <v>-10022.4</v>
      </c>
      <c r="AI126" s="65">
        <f t="shared" si="10"/>
        <v>-9771.84</v>
      </c>
      <c r="AJ126" s="65">
        <f t="shared" si="10"/>
        <v>-9521.2800000000007</v>
      </c>
      <c r="AK126" s="65">
        <f t="shared" si="10"/>
        <v>-9270.7199999999993</v>
      </c>
      <c r="AL126" s="65">
        <f t="shared" ref="AL126:BM126" si="11">-AL118*$D$30</f>
        <v>-9270.7199999999993</v>
      </c>
      <c r="AM126" s="65">
        <f t="shared" si="11"/>
        <v>-9771.84</v>
      </c>
      <c r="AN126" s="65">
        <f t="shared" si="11"/>
        <v>-10272.960000000001</v>
      </c>
      <c r="AO126" s="65">
        <f t="shared" si="11"/>
        <v>-10272.960000000001</v>
      </c>
      <c r="AP126" s="65">
        <f t="shared" si="11"/>
        <v>-10774.08</v>
      </c>
      <c r="AQ126" s="65">
        <f t="shared" si="11"/>
        <v>-10272.960000000001</v>
      </c>
      <c r="AR126" s="65">
        <f t="shared" si="11"/>
        <v>-9771.84</v>
      </c>
      <c r="AS126" s="65">
        <f t="shared" si="11"/>
        <v>-9771.84</v>
      </c>
      <c r="AT126" s="65">
        <f t="shared" si="11"/>
        <v>-9521.2800000000007</v>
      </c>
      <c r="AU126" s="65">
        <f t="shared" si="11"/>
        <v>-9270.7199999999993</v>
      </c>
      <c r="AV126" s="65">
        <f t="shared" si="11"/>
        <v>-9020.1600000000017</v>
      </c>
      <c r="AW126" s="65">
        <f t="shared" si="11"/>
        <v>-9020.1600000000017</v>
      </c>
      <c r="AX126" s="65">
        <f t="shared" si="11"/>
        <v>-9771.84</v>
      </c>
      <c r="AY126" s="65">
        <f t="shared" si="11"/>
        <v>-10022.4</v>
      </c>
      <c r="AZ126" s="65">
        <f t="shared" si="11"/>
        <v>-10523.52</v>
      </c>
      <c r="BA126" s="65">
        <f t="shared" si="11"/>
        <v>-10774.08</v>
      </c>
      <c r="BB126" s="65">
        <f t="shared" si="11"/>
        <v>-10565.28</v>
      </c>
      <c r="BC126" s="65">
        <f t="shared" si="11"/>
        <v>-9604.8000000000011</v>
      </c>
      <c r="BD126" s="65">
        <f t="shared" si="11"/>
        <v>-9364.68</v>
      </c>
      <c r="BE126" s="65">
        <f t="shared" si="11"/>
        <v>-8884.44</v>
      </c>
      <c r="BF126" s="65">
        <f t="shared" si="11"/>
        <v>-8884.44</v>
      </c>
      <c r="BG126" s="65">
        <f t="shared" si="11"/>
        <v>-9124.56</v>
      </c>
      <c r="BH126" s="65">
        <f t="shared" si="11"/>
        <v>-8644.3200000000015</v>
      </c>
      <c r="BI126" s="65">
        <f t="shared" si="11"/>
        <v>-8884.44</v>
      </c>
      <c r="BJ126" s="65">
        <f t="shared" si="11"/>
        <v>-9364.68</v>
      </c>
      <c r="BK126" s="65">
        <f t="shared" si="11"/>
        <v>-9604.8000000000011</v>
      </c>
      <c r="BL126" s="65">
        <f t="shared" si="11"/>
        <v>-9364.68</v>
      </c>
      <c r="BM126" s="65">
        <f t="shared" si="11"/>
        <v>-9364.68</v>
      </c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</row>
    <row r="127" spans="1:255" s="20" customFormat="1">
      <c r="A127" s="15"/>
      <c r="B127" s="64" t="s">
        <v>63</v>
      </c>
      <c r="C127" s="27"/>
      <c r="D127" s="27"/>
      <c r="F127" s="65">
        <f t="shared" ref="F127:AK127" si="12">-F122*$D$29</f>
        <v>-21923.999999999996</v>
      </c>
      <c r="G127" s="65">
        <f t="shared" si="12"/>
        <v>-31320</v>
      </c>
      <c r="H127" s="65">
        <f t="shared" si="12"/>
        <v>-53244</v>
      </c>
      <c r="I127" s="65">
        <f t="shared" si="12"/>
        <v>-57942</v>
      </c>
      <c r="J127" s="65">
        <f t="shared" si="12"/>
        <v>-61074</v>
      </c>
      <c r="K127" s="65">
        <f t="shared" si="12"/>
        <v>-54810.000000000007</v>
      </c>
      <c r="L127" s="65">
        <f t="shared" si="12"/>
        <v>-54810.000000000007</v>
      </c>
      <c r="M127" s="65">
        <f t="shared" si="12"/>
        <v>-53244</v>
      </c>
      <c r="N127" s="65">
        <f t="shared" si="12"/>
        <v>-57942</v>
      </c>
      <c r="O127" s="65">
        <f t="shared" si="12"/>
        <v>-59508</v>
      </c>
      <c r="P127" s="65">
        <f t="shared" si="12"/>
        <v>-62640</v>
      </c>
      <c r="Q127" s="65">
        <f t="shared" si="12"/>
        <v>-65772</v>
      </c>
      <c r="R127" s="65">
        <f t="shared" si="12"/>
        <v>-89784</v>
      </c>
      <c r="S127" s="65">
        <f t="shared" si="12"/>
        <v>-87696</v>
      </c>
      <c r="T127" s="65">
        <f t="shared" si="12"/>
        <v>-83520</v>
      </c>
      <c r="U127" s="65">
        <f t="shared" si="12"/>
        <v>-81432</v>
      </c>
      <c r="V127" s="65">
        <f t="shared" si="12"/>
        <v>-81432</v>
      </c>
      <c r="W127" s="65">
        <f t="shared" si="12"/>
        <v>-79344</v>
      </c>
      <c r="X127" s="65">
        <f t="shared" si="12"/>
        <v>-79344</v>
      </c>
      <c r="Y127" s="65">
        <f t="shared" si="12"/>
        <v>-79344</v>
      </c>
      <c r="Z127" s="65">
        <f t="shared" si="12"/>
        <v>-79344</v>
      </c>
      <c r="AA127" s="65">
        <f t="shared" si="12"/>
        <v>-79344</v>
      </c>
      <c r="AB127" s="65">
        <f t="shared" si="12"/>
        <v>-83520</v>
      </c>
      <c r="AC127" s="65">
        <f t="shared" si="12"/>
        <v>-85608</v>
      </c>
      <c r="AD127" s="65">
        <f t="shared" si="12"/>
        <v>-87696</v>
      </c>
      <c r="AE127" s="65">
        <f t="shared" si="12"/>
        <v>-83520</v>
      </c>
      <c r="AF127" s="65">
        <f t="shared" si="12"/>
        <v>-83520</v>
      </c>
      <c r="AG127" s="65">
        <f t="shared" si="12"/>
        <v>-83520</v>
      </c>
      <c r="AH127" s="65">
        <f t="shared" si="12"/>
        <v>-83520</v>
      </c>
      <c r="AI127" s="65">
        <f t="shared" si="12"/>
        <v>-81432</v>
      </c>
      <c r="AJ127" s="65">
        <f t="shared" si="12"/>
        <v>-79344</v>
      </c>
      <c r="AK127" s="65">
        <f t="shared" si="12"/>
        <v>-77256</v>
      </c>
      <c r="AL127" s="65">
        <f t="shared" ref="AL127:BM127" si="13">-AL122*$D$29</f>
        <v>-77256</v>
      </c>
      <c r="AM127" s="65">
        <f t="shared" si="13"/>
        <v>-81432</v>
      </c>
      <c r="AN127" s="65">
        <f t="shared" si="13"/>
        <v>-85608</v>
      </c>
      <c r="AO127" s="65">
        <f t="shared" si="13"/>
        <v>-85608</v>
      </c>
      <c r="AP127" s="65">
        <f t="shared" si="13"/>
        <v>-89784</v>
      </c>
      <c r="AQ127" s="65">
        <f t="shared" si="13"/>
        <v>-85608</v>
      </c>
      <c r="AR127" s="65">
        <f t="shared" si="13"/>
        <v>-81432</v>
      </c>
      <c r="AS127" s="65">
        <f t="shared" si="13"/>
        <v>-81432</v>
      </c>
      <c r="AT127" s="65">
        <f t="shared" si="13"/>
        <v>-79344</v>
      </c>
      <c r="AU127" s="65">
        <f t="shared" si="13"/>
        <v>-77256</v>
      </c>
      <c r="AV127" s="65">
        <f t="shared" si="13"/>
        <v>-75168.000000000015</v>
      </c>
      <c r="AW127" s="65">
        <f t="shared" si="13"/>
        <v>-75168.000000000015</v>
      </c>
      <c r="AX127" s="65">
        <f t="shared" si="13"/>
        <v>-81432</v>
      </c>
      <c r="AY127" s="65">
        <f t="shared" si="13"/>
        <v>-83520</v>
      </c>
      <c r="AZ127" s="65">
        <f t="shared" si="13"/>
        <v>-87696</v>
      </c>
      <c r="BA127" s="65">
        <f t="shared" si="13"/>
        <v>-89784</v>
      </c>
      <c r="BB127" s="65">
        <f t="shared" si="13"/>
        <v>-68904</v>
      </c>
      <c r="BC127" s="65">
        <f t="shared" si="13"/>
        <v>-62640</v>
      </c>
      <c r="BD127" s="65">
        <f t="shared" si="13"/>
        <v>-61074</v>
      </c>
      <c r="BE127" s="65">
        <f t="shared" si="13"/>
        <v>-57942</v>
      </c>
      <c r="BF127" s="65">
        <f t="shared" si="13"/>
        <v>-57942</v>
      </c>
      <c r="BG127" s="65">
        <f t="shared" si="13"/>
        <v>-59508</v>
      </c>
      <c r="BH127" s="65">
        <f t="shared" si="13"/>
        <v>-56376.000000000007</v>
      </c>
      <c r="BI127" s="65">
        <f t="shared" si="13"/>
        <v>-57942</v>
      </c>
      <c r="BJ127" s="65">
        <f t="shared" si="13"/>
        <v>-61074</v>
      </c>
      <c r="BK127" s="65">
        <f t="shared" si="13"/>
        <v>-62640</v>
      </c>
      <c r="BL127" s="65">
        <f t="shared" si="13"/>
        <v>-61074</v>
      </c>
      <c r="BM127" s="65">
        <f t="shared" si="13"/>
        <v>-61074</v>
      </c>
      <c r="BN127" s="22"/>
      <c r="BO127" s="22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s="20" customFormat="1">
      <c r="A128" s="15"/>
      <c r="B128" s="66" t="s">
        <v>5</v>
      </c>
      <c r="C128" s="31"/>
      <c r="D128" s="27"/>
      <c r="E128" s="27"/>
      <c r="F128" s="67">
        <f t="shared" ref="F128:AK128" ca="1" si="14">F118+F124</f>
        <v>310882.31999999995</v>
      </c>
      <c r="G128" s="67">
        <f t="shared" ca="1" si="14"/>
        <v>444117.6</v>
      </c>
      <c r="H128" s="67">
        <f t="shared" si="14"/>
        <v>726603.12</v>
      </c>
      <c r="I128" s="67">
        <f t="shared" si="14"/>
        <v>790715.16</v>
      </c>
      <c r="J128" s="67">
        <f t="shared" si="14"/>
        <v>833456.52</v>
      </c>
      <c r="K128" s="67">
        <f t="shared" si="14"/>
        <v>747973.8</v>
      </c>
      <c r="L128" s="67">
        <f t="shared" si="14"/>
        <v>747973.8</v>
      </c>
      <c r="M128" s="67">
        <f t="shared" si="14"/>
        <v>726603.12</v>
      </c>
      <c r="N128" s="67">
        <f t="shared" si="14"/>
        <v>790715.16</v>
      </c>
      <c r="O128" s="67">
        <f t="shared" si="14"/>
        <v>812085.84</v>
      </c>
      <c r="P128" s="67">
        <f t="shared" si="14"/>
        <v>854827.2</v>
      </c>
      <c r="Q128" s="67">
        <f t="shared" si="14"/>
        <v>897568.56</v>
      </c>
      <c r="R128" s="67">
        <f t="shared" si="14"/>
        <v>940936.32000000007</v>
      </c>
      <c r="S128" s="67">
        <f t="shared" si="14"/>
        <v>919054.08000000007</v>
      </c>
      <c r="T128" s="67">
        <f t="shared" si="14"/>
        <v>875289.59999999998</v>
      </c>
      <c r="U128" s="67">
        <f t="shared" si="14"/>
        <v>853407.36</v>
      </c>
      <c r="V128" s="67">
        <f t="shared" si="14"/>
        <v>853407.36</v>
      </c>
      <c r="W128" s="67">
        <f t="shared" si="14"/>
        <v>831525.12</v>
      </c>
      <c r="X128" s="67">
        <f t="shared" si="14"/>
        <v>831525.12</v>
      </c>
      <c r="Y128" s="67">
        <f t="shared" si="14"/>
        <v>831525.12</v>
      </c>
      <c r="Z128" s="67">
        <f t="shared" si="14"/>
        <v>831525.12</v>
      </c>
      <c r="AA128" s="67">
        <f t="shared" si="14"/>
        <v>831525.12</v>
      </c>
      <c r="AB128" s="67">
        <f t="shared" si="14"/>
        <v>875289.59999999998</v>
      </c>
      <c r="AC128" s="67">
        <f t="shared" si="14"/>
        <v>897171.84</v>
      </c>
      <c r="AD128" s="67">
        <f t="shared" si="14"/>
        <v>919054.08000000007</v>
      </c>
      <c r="AE128" s="67">
        <f t="shared" si="14"/>
        <v>875289.59999999998</v>
      </c>
      <c r="AF128" s="67">
        <f t="shared" si="14"/>
        <v>875289.59999999998</v>
      </c>
      <c r="AG128" s="67">
        <f t="shared" si="14"/>
        <v>875289.59999999998</v>
      </c>
      <c r="AH128" s="67">
        <f t="shared" si="14"/>
        <v>875289.59999999998</v>
      </c>
      <c r="AI128" s="67">
        <f t="shared" si="14"/>
        <v>853407.36</v>
      </c>
      <c r="AJ128" s="67">
        <f t="shared" si="14"/>
        <v>831525.12</v>
      </c>
      <c r="AK128" s="67">
        <f t="shared" si="14"/>
        <v>809642.88</v>
      </c>
      <c r="AL128" s="67">
        <f t="shared" ref="AL128:BM128" si="15">AL118+AL124</f>
        <v>809642.88</v>
      </c>
      <c r="AM128" s="67">
        <f t="shared" si="15"/>
        <v>853407.36</v>
      </c>
      <c r="AN128" s="67">
        <f t="shared" si="15"/>
        <v>897171.84</v>
      </c>
      <c r="AO128" s="67">
        <f t="shared" si="15"/>
        <v>897171.84</v>
      </c>
      <c r="AP128" s="67">
        <f t="shared" si="15"/>
        <v>940936.32000000007</v>
      </c>
      <c r="AQ128" s="67">
        <f t="shared" si="15"/>
        <v>897171.84</v>
      </c>
      <c r="AR128" s="67">
        <f t="shared" si="15"/>
        <v>853407.36</v>
      </c>
      <c r="AS128" s="67">
        <f t="shared" si="15"/>
        <v>853407.36</v>
      </c>
      <c r="AT128" s="67">
        <f t="shared" si="15"/>
        <v>831525.12</v>
      </c>
      <c r="AU128" s="67">
        <f t="shared" si="15"/>
        <v>809642.88</v>
      </c>
      <c r="AV128" s="67">
        <f t="shared" si="15"/>
        <v>787760.64000000013</v>
      </c>
      <c r="AW128" s="67">
        <f t="shared" si="15"/>
        <v>787760.64000000013</v>
      </c>
      <c r="AX128" s="67">
        <f t="shared" si="15"/>
        <v>853407.36</v>
      </c>
      <c r="AY128" s="67">
        <f t="shared" si="15"/>
        <v>875289.59999999998</v>
      </c>
      <c r="AZ128" s="67">
        <f t="shared" si="15"/>
        <v>919054.08000000007</v>
      </c>
      <c r="BA128" s="67">
        <f t="shared" si="15"/>
        <v>940936.32000000007</v>
      </c>
      <c r="BB128" s="67">
        <f t="shared" si="15"/>
        <v>940309.92</v>
      </c>
      <c r="BC128" s="67">
        <f t="shared" si="15"/>
        <v>854827.2</v>
      </c>
      <c r="BD128" s="67">
        <f t="shared" si="15"/>
        <v>833456.52</v>
      </c>
      <c r="BE128" s="67">
        <f t="shared" si="15"/>
        <v>790715.16</v>
      </c>
      <c r="BF128" s="67">
        <f t="shared" si="15"/>
        <v>790715.16</v>
      </c>
      <c r="BG128" s="67">
        <f t="shared" si="15"/>
        <v>812085.84</v>
      </c>
      <c r="BH128" s="67">
        <f t="shared" si="15"/>
        <v>769344.4800000001</v>
      </c>
      <c r="BI128" s="67">
        <f t="shared" si="15"/>
        <v>790715.16</v>
      </c>
      <c r="BJ128" s="67">
        <f t="shared" si="15"/>
        <v>833456.52</v>
      </c>
      <c r="BK128" s="67">
        <f t="shared" si="15"/>
        <v>854827.2</v>
      </c>
      <c r="BL128" s="67">
        <f t="shared" si="15"/>
        <v>833456.52</v>
      </c>
      <c r="BM128" s="67">
        <f t="shared" si="15"/>
        <v>833456.52</v>
      </c>
      <c r="BN128" s="22"/>
      <c r="BO128" s="22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6" s="20" customFormat="1">
      <c r="A129" s="15"/>
      <c r="B129" s="22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2"/>
      <c r="BO129" s="22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6" s="26" customFormat="1">
      <c r="A130" s="22"/>
      <c r="B130" s="28" t="s">
        <v>85</v>
      </c>
      <c r="C130" s="29"/>
      <c r="D130" s="27"/>
      <c r="E130" s="27"/>
      <c r="F130" s="30">
        <f t="shared" ref="F130:AK130" si="16">SUM(F131:F141)</f>
        <v>-414274.25287356321</v>
      </c>
      <c r="G130" s="30">
        <f t="shared" si="16"/>
        <v>-402274.25287356321</v>
      </c>
      <c r="H130" s="30">
        <f t="shared" si="16"/>
        <v>-409274.25287356321</v>
      </c>
      <c r="I130" s="30">
        <f t="shared" si="16"/>
        <v>-409274.25287356321</v>
      </c>
      <c r="J130" s="30">
        <f t="shared" si="16"/>
        <v>-409274.25287356321</v>
      </c>
      <c r="K130" s="30">
        <f t="shared" si="16"/>
        <v>-409274.25287356321</v>
      </c>
      <c r="L130" s="30">
        <f t="shared" si="16"/>
        <v>-409274.25287356321</v>
      </c>
      <c r="M130" s="30">
        <f t="shared" si="16"/>
        <v>-409274.25287356321</v>
      </c>
      <c r="N130" s="30">
        <f t="shared" si="16"/>
        <v>-409274.25287356321</v>
      </c>
      <c r="O130" s="30">
        <f t="shared" si="16"/>
        <v>-409274.25287356321</v>
      </c>
      <c r="P130" s="30">
        <f t="shared" si="16"/>
        <v>-409274.25287356321</v>
      </c>
      <c r="Q130" s="30">
        <f t="shared" si="16"/>
        <v>-409274.25287356321</v>
      </c>
      <c r="R130" s="30">
        <f t="shared" si="16"/>
        <v>-409274.25287356321</v>
      </c>
      <c r="S130" s="30">
        <f t="shared" si="16"/>
        <v>-409274.25287356321</v>
      </c>
      <c r="T130" s="30">
        <f t="shared" si="16"/>
        <v>-409274.25287356321</v>
      </c>
      <c r="U130" s="30">
        <f t="shared" si="16"/>
        <v>-409274.25287356321</v>
      </c>
      <c r="V130" s="30">
        <f t="shared" si="16"/>
        <v>-409274.25287356321</v>
      </c>
      <c r="W130" s="30">
        <f t="shared" si="16"/>
        <v>-409274.25287356321</v>
      </c>
      <c r="X130" s="30">
        <f t="shared" si="16"/>
        <v>-409274.25287356321</v>
      </c>
      <c r="Y130" s="30">
        <f t="shared" si="16"/>
        <v>-409274.25287356321</v>
      </c>
      <c r="Z130" s="30">
        <f t="shared" si="16"/>
        <v>-409274.25287356321</v>
      </c>
      <c r="AA130" s="30">
        <f t="shared" si="16"/>
        <v>-409274.25287356321</v>
      </c>
      <c r="AB130" s="30">
        <f t="shared" si="16"/>
        <v>-409274.25287356321</v>
      </c>
      <c r="AC130" s="30">
        <f t="shared" si="16"/>
        <v>-409274.25287356321</v>
      </c>
      <c r="AD130" s="30">
        <f t="shared" si="16"/>
        <v>-409274.25287356321</v>
      </c>
      <c r="AE130" s="30">
        <f t="shared" si="16"/>
        <v>-409274.25287356321</v>
      </c>
      <c r="AF130" s="30">
        <f t="shared" si="16"/>
        <v>-409274.25287356321</v>
      </c>
      <c r="AG130" s="30">
        <f t="shared" si="16"/>
        <v>-409274.25287356321</v>
      </c>
      <c r="AH130" s="30">
        <f t="shared" si="16"/>
        <v>-409274.25287356321</v>
      </c>
      <c r="AI130" s="30">
        <f t="shared" si="16"/>
        <v>-409274.25287356321</v>
      </c>
      <c r="AJ130" s="30">
        <f t="shared" si="16"/>
        <v>-409274.25287356321</v>
      </c>
      <c r="AK130" s="30">
        <f t="shared" si="16"/>
        <v>-409274.25287356321</v>
      </c>
      <c r="AL130" s="30">
        <f t="shared" ref="AL130:BM130" si="17">SUM(AL131:AL141)</f>
        <v>-409274.25287356321</v>
      </c>
      <c r="AM130" s="30">
        <f t="shared" si="17"/>
        <v>-409274.25287356321</v>
      </c>
      <c r="AN130" s="30">
        <f t="shared" si="17"/>
        <v>-409274.25287356321</v>
      </c>
      <c r="AO130" s="30">
        <f t="shared" si="17"/>
        <v>-409274.25287356321</v>
      </c>
      <c r="AP130" s="30">
        <f t="shared" si="17"/>
        <v>-409274.25287356321</v>
      </c>
      <c r="AQ130" s="30">
        <f t="shared" si="17"/>
        <v>-409274.25287356321</v>
      </c>
      <c r="AR130" s="30">
        <f t="shared" si="17"/>
        <v>-409274.25287356321</v>
      </c>
      <c r="AS130" s="30">
        <f t="shared" si="17"/>
        <v>-409274.25287356321</v>
      </c>
      <c r="AT130" s="30">
        <f t="shared" si="17"/>
        <v>-409274.25287356321</v>
      </c>
      <c r="AU130" s="30">
        <f t="shared" si="17"/>
        <v>-409274.25287356321</v>
      </c>
      <c r="AV130" s="30">
        <f t="shared" si="17"/>
        <v>-409274.25287356321</v>
      </c>
      <c r="AW130" s="30">
        <f t="shared" si="17"/>
        <v>-409274.25287356321</v>
      </c>
      <c r="AX130" s="30">
        <f t="shared" si="17"/>
        <v>-409274.25287356321</v>
      </c>
      <c r="AY130" s="30">
        <f t="shared" si="17"/>
        <v>-409274.25287356321</v>
      </c>
      <c r="AZ130" s="30">
        <f t="shared" si="17"/>
        <v>-409274.25287356321</v>
      </c>
      <c r="BA130" s="30">
        <f t="shared" si="17"/>
        <v>-409274.25287356321</v>
      </c>
      <c r="BB130" s="30">
        <f t="shared" si="17"/>
        <v>-409274.25287356321</v>
      </c>
      <c r="BC130" s="30">
        <f t="shared" si="17"/>
        <v>-409274.25287356321</v>
      </c>
      <c r="BD130" s="30">
        <f t="shared" si="17"/>
        <v>-409274.25287356321</v>
      </c>
      <c r="BE130" s="30">
        <f t="shared" si="17"/>
        <v>-409274.25287356321</v>
      </c>
      <c r="BF130" s="30">
        <f t="shared" si="17"/>
        <v>-409274.25287356321</v>
      </c>
      <c r="BG130" s="30">
        <f t="shared" si="17"/>
        <v>-409274.25287356321</v>
      </c>
      <c r="BH130" s="30">
        <f t="shared" si="17"/>
        <v>-409274.25287356321</v>
      </c>
      <c r="BI130" s="30">
        <f t="shared" si="17"/>
        <v>-409274.25287356321</v>
      </c>
      <c r="BJ130" s="30">
        <f t="shared" si="17"/>
        <v>-409274.25287356321</v>
      </c>
      <c r="BK130" s="30">
        <f t="shared" si="17"/>
        <v>-409274.25287356321</v>
      </c>
      <c r="BL130" s="30">
        <f t="shared" si="17"/>
        <v>-409274.25287356321</v>
      </c>
      <c r="BM130" s="30">
        <f t="shared" si="17"/>
        <v>-409274.25287356321</v>
      </c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</row>
    <row r="131" spans="1:256" s="20" customFormat="1">
      <c r="A131" s="15"/>
      <c r="B131" s="63" t="str">
        <f t="shared" ref="B131:B141" si="18">IF(B51="","",B51)</f>
        <v>Аренда</v>
      </c>
      <c r="C131" s="27"/>
      <c r="D131" s="27"/>
      <c r="E131" s="27"/>
      <c r="F131" s="65">
        <f>-$D14</f>
        <v>-200000</v>
      </c>
      <c r="G131" s="65">
        <f t="shared" ref="G131:BM131" si="19">-$D14</f>
        <v>-200000</v>
      </c>
      <c r="H131" s="65">
        <f t="shared" si="19"/>
        <v>-200000</v>
      </c>
      <c r="I131" s="65">
        <f t="shared" si="19"/>
        <v>-200000</v>
      </c>
      <c r="J131" s="65">
        <f t="shared" si="19"/>
        <v>-200000</v>
      </c>
      <c r="K131" s="65">
        <f t="shared" si="19"/>
        <v>-200000</v>
      </c>
      <c r="L131" s="65">
        <f t="shared" si="19"/>
        <v>-200000</v>
      </c>
      <c r="M131" s="65">
        <f t="shared" si="19"/>
        <v>-200000</v>
      </c>
      <c r="N131" s="65">
        <f t="shared" si="19"/>
        <v>-200000</v>
      </c>
      <c r="O131" s="65">
        <f t="shared" si="19"/>
        <v>-200000</v>
      </c>
      <c r="P131" s="65">
        <f t="shared" si="19"/>
        <v>-200000</v>
      </c>
      <c r="Q131" s="65">
        <f t="shared" si="19"/>
        <v>-200000</v>
      </c>
      <c r="R131" s="65">
        <f t="shared" si="19"/>
        <v>-200000</v>
      </c>
      <c r="S131" s="65">
        <f t="shared" si="19"/>
        <v>-200000</v>
      </c>
      <c r="T131" s="65">
        <f t="shared" si="19"/>
        <v>-200000</v>
      </c>
      <c r="U131" s="65">
        <f t="shared" si="19"/>
        <v>-200000</v>
      </c>
      <c r="V131" s="65">
        <f t="shared" si="19"/>
        <v>-200000</v>
      </c>
      <c r="W131" s="65">
        <f t="shared" si="19"/>
        <v>-200000</v>
      </c>
      <c r="X131" s="65">
        <f t="shared" si="19"/>
        <v>-200000</v>
      </c>
      <c r="Y131" s="65">
        <f t="shared" si="19"/>
        <v>-200000</v>
      </c>
      <c r="Z131" s="65">
        <f t="shared" si="19"/>
        <v>-200000</v>
      </c>
      <c r="AA131" s="65">
        <f t="shared" si="19"/>
        <v>-200000</v>
      </c>
      <c r="AB131" s="65">
        <f t="shared" si="19"/>
        <v>-200000</v>
      </c>
      <c r="AC131" s="65">
        <f t="shared" si="19"/>
        <v>-200000</v>
      </c>
      <c r="AD131" s="65">
        <f t="shared" si="19"/>
        <v>-200000</v>
      </c>
      <c r="AE131" s="65">
        <f t="shared" si="19"/>
        <v>-200000</v>
      </c>
      <c r="AF131" s="65">
        <f t="shared" si="19"/>
        <v>-200000</v>
      </c>
      <c r="AG131" s="65">
        <f t="shared" si="19"/>
        <v>-200000</v>
      </c>
      <c r="AH131" s="65">
        <f t="shared" si="19"/>
        <v>-200000</v>
      </c>
      <c r="AI131" s="65">
        <f t="shared" si="19"/>
        <v>-200000</v>
      </c>
      <c r="AJ131" s="65">
        <f t="shared" si="19"/>
        <v>-200000</v>
      </c>
      <c r="AK131" s="65">
        <f t="shared" si="19"/>
        <v>-200000</v>
      </c>
      <c r="AL131" s="65">
        <f t="shared" si="19"/>
        <v>-200000</v>
      </c>
      <c r="AM131" s="65">
        <f t="shared" si="19"/>
        <v>-200000</v>
      </c>
      <c r="AN131" s="65">
        <f t="shared" si="19"/>
        <v>-200000</v>
      </c>
      <c r="AO131" s="65">
        <f t="shared" si="19"/>
        <v>-200000</v>
      </c>
      <c r="AP131" s="65">
        <f t="shared" si="19"/>
        <v>-200000</v>
      </c>
      <c r="AQ131" s="65">
        <f t="shared" si="19"/>
        <v>-200000</v>
      </c>
      <c r="AR131" s="65">
        <f t="shared" si="19"/>
        <v>-200000</v>
      </c>
      <c r="AS131" s="65">
        <f t="shared" si="19"/>
        <v>-200000</v>
      </c>
      <c r="AT131" s="65">
        <f t="shared" si="19"/>
        <v>-200000</v>
      </c>
      <c r="AU131" s="65">
        <f t="shared" si="19"/>
        <v>-200000</v>
      </c>
      <c r="AV131" s="65">
        <f t="shared" si="19"/>
        <v>-200000</v>
      </c>
      <c r="AW131" s="65">
        <f t="shared" si="19"/>
        <v>-200000</v>
      </c>
      <c r="AX131" s="65">
        <f t="shared" si="19"/>
        <v>-200000</v>
      </c>
      <c r="AY131" s="65">
        <f t="shared" si="19"/>
        <v>-200000</v>
      </c>
      <c r="AZ131" s="65">
        <f t="shared" si="19"/>
        <v>-200000</v>
      </c>
      <c r="BA131" s="65">
        <f t="shared" si="19"/>
        <v>-200000</v>
      </c>
      <c r="BB131" s="65">
        <f t="shared" si="19"/>
        <v>-200000</v>
      </c>
      <c r="BC131" s="65">
        <f t="shared" si="19"/>
        <v>-200000</v>
      </c>
      <c r="BD131" s="65">
        <f t="shared" si="19"/>
        <v>-200000</v>
      </c>
      <c r="BE131" s="65">
        <f t="shared" si="19"/>
        <v>-200000</v>
      </c>
      <c r="BF131" s="65">
        <f t="shared" si="19"/>
        <v>-200000</v>
      </c>
      <c r="BG131" s="65">
        <f t="shared" si="19"/>
        <v>-200000</v>
      </c>
      <c r="BH131" s="65">
        <f t="shared" si="19"/>
        <v>-200000</v>
      </c>
      <c r="BI131" s="65">
        <f t="shared" si="19"/>
        <v>-200000</v>
      </c>
      <c r="BJ131" s="65">
        <f t="shared" si="19"/>
        <v>-200000</v>
      </c>
      <c r="BK131" s="65">
        <f t="shared" si="19"/>
        <v>-200000</v>
      </c>
      <c r="BL131" s="65">
        <f t="shared" si="19"/>
        <v>-200000</v>
      </c>
      <c r="BM131" s="65">
        <f t="shared" si="19"/>
        <v>-200000</v>
      </c>
      <c r="BN131" s="22"/>
      <c r="BO131" s="22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6" s="20" customFormat="1">
      <c r="A132" s="15"/>
      <c r="B132" s="63" t="str">
        <f t="shared" si="18"/>
        <v>Зарплата</v>
      </c>
      <c r="C132" s="27"/>
      <c r="D132" s="27"/>
      <c r="E132" s="27"/>
      <c r="F132" s="65">
        <f t="shared" ref="F132:AK132" si="20">-$D52</f>
        <v>-88000</v>
      </c>
      <c r="G132" s="65">
        <f t="shared" si="20"/>
        <v>-88000</v>
      </c>
      <c r="H132" s="65">
        <f t="shared" si="20"/>
        <v>-88000</v>
      </c>
      <c r="I132" s="65">
        <f t="shared" si="20"/>
        <v>-88000</v>
      </c>
      <c r="J132" s="65">
        <f t="shared" si="20"/>
        <v>-88000</v>
      </c>
      <c r="K132" s="65">
        <f t="shared" si="20"/>
        <v>-88000</v>
      </c>
      <c r="L132" s="65">
        <f t="shared" si="20"/>
        <v>-88000</v>
      </c>
      <c r="M132" s="65">
        <f t="shared" si="20"/>
        <v>-88000</v>
      </c>
      <c r="N132" s="65">
        <f t="shared" si="20"/>
        <v>-88000</v>
      </c>
      <c r="O132" s="65">
        <f t="shared" si="20"/>
        <v>-88000</v>
      </c>
      <c r="P132" s="65">
        <f t="shared" si="20"/>
        <v>-88000</v>
      </c>
      <c r="Q132" s="65">
        <f t="shared" si="20"/>
        <v>-88000</v>
      </c>
      <c r="R132" s="65">
        <f t="shared" si="20"/>
        <v>-88000</v>
      </c>
      <c r="S132" s="65">
        <f t="shared" si="20"/>
        <v>-88000</v>
      </c>
      <c r="T132" s="65">
        <f t="shared" si="20"/>
        <v>-88000</v>
      </c>
      <c r="U132" s="65">
        <f t="shared" si="20"/>
        <v>-88000</v>
      </c>
      <c r="V132" s="65">
        <f t="shared" si="20"/>
        <v>-88000</v>
      </c>
      <c r="W132" s="65">
        <f t="shared" si="20"/>
        <v>-88000</v>
      </c>
      <c r="X132" s="65">
        <f t="shared" si="20"/>
        <v>-88000</v>
      </c>
      <c r="Y132" s="65">
        <f t="shared" si="20"/>
        <v>-88000</v>
      </c>
      <c r="Z132" s="65">
        <f t="shared" si="20"/>
        <v>-88000</v>
      </c>
      <c r="AA132" s="65">
        <f t="shared" si="20"/>
        <v>-88000</v>
      </c>
      <c r="AB132" s="65">
        <f t="shared" si="20"/>
        <v>-88000</v>
      </c>
      <c r="AC132" s="65">
        <f t="shared" si="20"/>
        <v>-88000</v>
      </c>
      <c r="AD132" s="65">
        <f t="shared" si="20"/>
        <v>-88000</v>
      </c>
      <c r="AE132" s="65">
        <f t="shared" si="20"/>
        <v>-88000</v>
      </c>
      <c r="AF132" s="65">
        <f t="shared" si="20"/>
        <v>-88000</v>
      </c>
      <c r="AG132" s="65">
        <f t="shared" si="20"/>
        <v>-88000</v>
      </c>
      <c r="AH132" s="65">
        <f t="shared" si="20"/>
        <v>-88000</v>
      </c>
      <c r="AI132" s="65">
        <f t="shared" si="20"/>
        <v>-88000</v>
      </c>
      <c r="AJ132" s="65">
        <f t="shared" si="20"/>
        <v>-88000</v>
      </c>
      <c r="AK132" s="65">
        <f t="shared" si="20"/>
        <v>-88000</v>
      </c>
      <c r="AL132" s="65">
        <f t="shared" ref="AL132:BM132" si="21">-$D52</f>
        <v>-88000</v>
      </c>
      <c r="AM132" s="65">
        <f t="shared" si="21"/>
        <v>-88000</v>
      </c>
      <c r="AN132" s="65">
        <f t="shared" si="21"/>
        <v>-88000</v>
      </c>
      <c r="AO132" s="65">
        <f t="shared" si="21"/>
        <v>-88000</v>
      </c>
      <c r="AP132" s="65">
        <f t="shared" si="21"/>
        <v>-88000</v>
      </c>
      <c r="AQ132" s="65">
        <f t="shared" si="21"/>
        <v>-88000</v>
      </c>
      <c r="AR132" s="65">
        <f t="shared" si="21"/>
        <v>-88000</v>
      </c>
      <c r="AS132" s="65">
        <f t="shared" si="21"/>
        <v>-88000</v>
      </c>
      <c r="AT132" s="65">
        <f t="shared" si="21"/>
        <v>-88000</v>
      </c>
      <c r="AU132" s="65">
        <f t="shared" si="21"/>
        <v>-88000</v>
      </c>
      <c r="AV132" s="65">
        <f t="shared" si="21"/>
        <v>-88000</v>
      </c>
      <c r="AW132" s="65">
        <f t="shared" si="21"/>
        <v>-88000</v>
      </c>
      <c r="AX132" s="65">
        <f t="shared" si="21"/>
        <v>-88000</v>
      </c>
      <c r="AY132" s="65">
        <f t="shared" si="21"/>
        <v>-88000</v>
      </c>
      <c r="AZ132" s="65">
        <f t="shared" si="21"/>
        <v>-88000</v>
      </c>
      <c r="BA132" s="65">
        <f t="shared" si="21"/>
        <v>-88000</v>
      </c>
      <c r="BB132" s="65">
        <f t="shared" si="21"/>
        <v>-88000</v>
      </c>
      <c r="BC132" s="65">
        <f t="shared" si="21"/>
        <v>-88000</v>
      </c>
      <c r="BD132" s="65">
        <f t="shared" si="21"/>
        <v>-88000</v>
      </c>
      <c r="BE132" s="65">
        <f t="shared" si="21"/>
        <v>-88000</v>
      </c>
      <c r="BF132" s="65">
        <f t="shared" si="21"/>
        <v>-88000</v>
      </c>
      <c r="BG132" s="65">
        <f t="shared" si="21"/>
        <v>-88000</v>
      </c>
      <c r="BH132" s="65">
        <f t="shared" si="21"/>
        <v>-88000</v>
      </c>
      <c r="BI132" s="65">
        <f t="shared" si="21"/>
        <v>-88000</v>
      </c>
      <c r="BJ132" s="65">
        <f t="shared" si="21"/>
        <v>-88000</v>
      </c>
      <c r="BK132" s="65">
        <f t="shared" si="21"/>
        <v>-88000</v>
      </c>
      <c r="BL132" s="65">
        <f t="shared" si="21"/>
        <v>-88000</v>
      </c>
      <c r="BM132" s="65">
        <f t="shared" si="21"/>
        <v>-88000</v>
      </c>
      <c r="BN132" s="22"/>
      <c r="BO132" s="22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6" s="20" customFormat="1">
      <c r="A133" s="15"/>
      <c r="B133" s="63" t="str">
        <f t="shared" si="18"/>
        <v>Социальные взносы и НДФЛ</v>
      </c>
      <c r="C133" s="27"/>
      <c r="D133" s="27"/>
      <c r="E133" s="27"/>
      <c r="F133" s="65">
        <f t="shared" ref="F133:AK133" si="22">-$D53</f>
        <v>-43494.252873563215</v>
      </c>
      <c r="G133" s="65">
        <f t="shared" si="22"/>
        <v>-43494.252873563215</v>
      </c>
      <c r="H133" s="65">
        <f t="shared" si="22"/>
        <v>-43494.252873563215</v>
      </c>
      <c r="I133" s="65">
        <f t="shared" si="22"/>
        <v>-43494.252873563215</v>
      </c>
      <c r="J133" s="65">
        <f t="shared" si="22"/>
        <v>-43494.252873563215</v>
      </c>
      <c r="K133" s="65">
        <f t="shared" si="22"/>
        <v>-43494.252873563215</v>
      </c>
      <c r="L133" s="65">
        <f t="shared" si="22"/>
        <v>-43494.252873563215</v>
      </c>
      <c r="M133" s="65">
        <f t="shared" si="22"/>
        <v>-43494.252873563215</v>
      </c>
      <c r="N133" s="65">
        <f t="shared" si="22"/>
        <v>-43494.252873563215</v>
      </c>
      <c r="O133" s="65">
        <f t="shared" si="22"/>
        <v>-43494.252873563215</v>
      </c>
      <c r="P133" s="65">
        <f t="shared" si="22"/>
        <v>-43494.252873563215</v>
      </c>
      <c r="Q133" s="65">
        <f t="shared" si="22"/>
        <v>-43494.252873563215</v>
      </c>
      <c r="R133" s="65">
        <f t="shared" si="22"/>
        <v>-43494.252873563215</v>
      </c>
      <c r="S133" s="65">
        <f t="shared" si="22"/>
        <v>-43494.252873563215</v>
      </c>
      <c r="T133" s="65">
        <f t="shared" si="22"/>
        <v>-43494.252873563215</v>
      </c>
      <c r="U133" s="65">
        <f t="shared" si="22"/>
        <v>-43494.252873563215</v>
      </c>
      <c r="V133" s="65">
        <f t="shared" si="22"/>
        <v>-43494.252873563215</v>
      </c>
      <c r="W133" s="65">
        <f t="shared" si="22"/>
        <v>-43494.252873563215</v>
      </c>
      <c r="X133" s="65">
        <f t="shared" si="22"/>
        <v>-43494.252873563215</v>
      </c>
      <c r="Y133" s="65">
        <f t="shared" si="22"/>
        <v>-43494.252873563215</v>
      </c>
      <c r="Z133" s="65">
        <f t="shared" si="22"/>
        <v>-43494.252873563215</v>
      </c>
      <c r="AA133" s="65">
        <f t="shared" si="22"/>
        <v>-43494.252873563215</v>
      </c>
      <c r="AB133" s="65">
        <f t="shared" si="22"/>
        <v>-43494.252873563215</v>
      </c>
      <c r="AC133" s="65">
        <f t="shared" si="22"/>
        <v>-43494.252873563215</v>
      </c>
      <c r="AD133" s="65">
        <f t="shared" si="22"/>
        <v>-43494.252873563215</v>
      </c>
      <c r="AE133" s="65">
        <f t="shared" si="22"/>
        <v>-43494.252873563215</v>
      </c>
      <c r="AF133" s="65">
        <f t="shared" si="22"/>
        <v>-43494.252873563215</v>
      </c>
      <c r="AG133" s="65">
        <f t="shared" si="22"/>
        <v>-43494.252873563215</v>
      </c>
      <c r="AH133" s="65">
        <f t="shared" si="22"/>
        <v>-43494.252873563215</v>
      </c>
      <c r="AI133" s="65">
        <f t="shared" si="22"/>
        <v>-43494.252873563215</v>
      </c>
      <c r="AJ133" s="65">
        <f t="shared" si="22"/>
        <v>-43494.252873563215</v>
      </c>
      <c r="AK133" s="65">
        <f t="shared" si="22"/>
        <v>-43494.252873563215</v>
      </c>
      <c r="AL133" s="65">
        <f t="shared" ref="AL133:BM133" si="23">-$D53</f>
        <v>-43494.252873563215</v>
      </c>
      <c r="AM133" s="65">
        <f t="shared" si="23"/>
        <v>-43494.252873563215</v>
      </c>
      <c r="AN133" s="65">
        <f t="shared" si="23"/>
        <v>-43494.252873563215</v>
      </c>
      <c r="AO133" s="65">
        <f t="shared" si="23"/>
        <v>-43494.252873563215</v>
      </c>
      <c r="AP133" s="65">
        <f t="shared" si="23"/>
        <v>-43494.252873563215</v>
      </c>
      <c r="AQ133" s="65">
        <f t="shared" si="23"/>
        <v>-43494.252873563215</v>
      </c>
      <c r="AR133" s="65">
        <f t="shared" si="23"/>
        <v>-43494.252873563215</v>
      </c>
      <c r="AS133" s="65">
        <f t="shared" si="23"/>
        <v>-43494.252873563215</v>
      </c>
      <c r="AT133" s="65">
        <f t="shared" si="23"/>
        <v>-43494.252873563215</v>
      </c>
      <c r="AU133" s="65">
        <f t="shared" si="23"/>
        <v>-43494.252873563215</v>
      </c>
      <c r="AV133" s="65">
        <f t="shared" si="23"/>
        <v>-43494.252873563215</v>
      </c>
      <c r="AW133" s="65">
        <f t="shared" si="23"/>
        <v>-43494.252873563215</v>
      </c>
      <c r="AX133" s="65">
        <f t="shared" si="23"/>
        <v>-43494.252873563215</v>
      </c>
      <c r="AY133" s="65">
        <f t="shared" si="23"/>
        <v>-43494.252873563215</v>
      </c>
      <c r="AZ133" s="65">
        <f t="shared" si="23"/>
        <v>-43494.252873563215</v>
      </c>
      <c r="BA133" s="65">
        <f t="shared" si="23"/>
        <v>-43494.252873563215</v>
      </c>
      <c r="BB133" s="65">
        <f t="shared" si="23"/>
        <v>-43494.252873563215</v>
      </c>
      <c r="BC133" s="65">
        <f t="shared" si="23"/>
        <v>-43494.252873563215</v>
      </c>
      <c r="BD133" s="65">
        <f t="shared" si="23"/>
        <v>-43494.252873563215</v>
      </c>
      <c r="BE133" s="65">
        <f t="shared" si="23"/>
        <v>-43494.252873563215</v>
      </c>
      <c r="BF133" s="65">
        <f t="shared" si="23"/>
        <v>-43494.252873563215</v>
      </c>
      <c r="BG133" s="65">
        <f t="shared" si="23"/>
        <v>-43494.252873563215</v>
      </c>
      <c r="BH133" s="65">
        <f t="shared" si="23"/>
        <v>-43494.252873563215</v>
      </c>
      <c r="BI133" s="65">
        <f t="shared" si="23"/>
        <v>-43494.252873563215</v>
      </c>
      <c r="BJ133" s="65">
        <f t="shared" si="23"/>
        <v>-43494.252873563215</v>
      </c>
      <c r="BK133" s="65">
        <f t="shared" si="23"/>
        <v>-43494.252873563215</v>
      </c>
      <c r="BL133" s="65">
        <f t="shared" si="23"/>
        <v>-43494.252873563215</v>
      </c>
      <c r="BM133" s="65">
        <f t="shared" si="23"/>
        <v>-43494.252873563215</v>
      </c>
      <c r="BN133" s="22"/>
      <c r="BO133" s="22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6" s="20" customFormat="1">
      <c r="A134" s="15"/>
      <c r="B134" s="63" t="str">
        <f t="shared" si="18"/>
        <v>Оплата программы автоматизации</v>
      </c>
      <c r="C134" s="27"/>
      <c r="D134" s="27"/>
      <c r="E134" s="27"/>
      <c r="F134" s="65">
        <f t="shared" ref="F134:AK134" si="24">-$D54</f>
        <v>-2880</v>
      </c>
      <c r="G134" s="65">
        <f t="shared" si="24"/>
        <v>-2880</v>
      </c>
      <c r="H134" s="65">
        <f t="shared" si="24"/>
        <v>-2880</v>
      </c>
      <c r="I134" s="65">
        <f t="shared" si="24"/>
        <v>-2880</v>
      </c>
      <c r="J134" s="65">
        <f t="shared" si="24"/>
        <v>-2880</v>
      </c>
      <c r="K134" s="65">
        <f t="shared" si="24"/>
        <v>-2880</v>
      </c>
      <c r="L134" s="65">
        <f t="shared" si="24"/>
        <v>-2880</v>
      </c>
      <c r="M134" s="65">
        <f t="shared" si="24"/>
        <v>-2880</v>
      </c>
      <c r="N134" s="65">
        <f t="shared" si="24"/>
        <v>-2880</v>
      </c>
      <c r="O134" s="65">
        <f t="shared" si="24"/>
        <v>-2880</v>
      </c>
      <c r="P134" s="65">
        <f t="shared" si="24"/>
        <v>-2880</v>
      </c>
      <c r="Q134" s="65">
        <f t="shared" si="24"/>
        <v>-2880</v>
      </c>
      <c r="R134" s="65">
        <f t="shared" si="24"/>
        <v>-2880</v>
      </c>
      <c r="S134" s="65">
        <f t="shared" si="24"/>
        <v>-2880</v>
      </c>
      <c r="T134" s="65">
        <f t="shared" si="24"/>
        <v>-2880</v>
      </c>
      <c r="U134" s="65">
        <f t="shared" si="24"/>
        <v>-2880</v>
      </c>
      <c r="V134" s="65">
        <f t="shared" si="24"/>
        <v>-2880</v>
      </c>
      <c r="W134" s="65">
        <f t="shared" si="24"/>
        <v>-2880</v>
      </c>
      <c r="X134" s="65">
        <f t="shared" si="24"/>
        <v>-2880</v>
      </c>
      <c r="Y134" s="65">
        <f t="shared" si="24"/>
        <v>-2880</v>
      </c>
      <c r="Z134" s="65">
        <f t="shared" si="24"/>
        <v>-2880</v>
      </c>
      <c r="AA134" s="65">
        <f t="shared" si="24"/>
        <v>-2880</v>
      </c>
      <c r="AB134" s="65">
        <f t="shared" si="24"/>
        <v>-2880</v>
      </c>
      <c r="AC134" s="65">
        <f t="shared" si="24"/>
        <v>-2880</v>
      </c>
      <c r="AD134" s="65">
        <f t="shared" si="24"/>
        <v>-2880</v>
      </c>
      <c r="AE134" s="65">
        <f t="shared" si="24"/>
        <v>-2880</v>
      </c>
      <c r="AF134" s="65">
        <f t="shared" si="24"/>
        <v>-2880</v>
      </c>
      <c r="AG134" s="65">
        <f t="shared" si="24"/>
        <v>-2880</v>
      </c>
      <c r="AH134" s="65">
        <f t="shared" si="24"/>
        <v>-2880</v>
      </c>
      <c r="AI134" s="65">
        <f t="shared" si="24"/>
        <v>-2880</v>
      </c>
      <c r="AJ134" s="65">
        <f t="shared" si="24"/>
        <v>-2880</v>
      </c>
      <c r="AK134" s="65">
        <f t="shared" si="24"/>
        <v>-2880</v>
      </c>
      <c r="AL134" s="65">
        <f t="shared" ref="AL134:BM134" si="25">-$D54</f>
        <v>-2880</v>
      </c>
      <c r="AM134" s="65">
        <f t="shared" si="25"/>
        <v>-2880</v>
      </c>
      <c r="AN134" s="65">
        <f t="shared" si="25"/>
        <v>-2880</v>
      </c>
      <c r="AO134" s="65">
        <f t="shared" si="25"/>
        <v>-2880</v>
      </c>
      <c r="AP134" s="65">
        <f t="shared" si="25"/>
        <v>-2880</v>
      </c>
      <c r="AQ134" s="65">
        <f t="shared" si="25"/>
        <v>-2880</v>
      </c>
      <c r="AR134" s="65">
        <f t="shared" si="25"/>
        <v>-2880</v>
      </c>
      <c r="AS134" s="65">
        <f t="shared" si="25"/>
        <v>-2880</v>
      </c>
      <c r="AT134" s="65">
        <f t="shared" si="25"/>
        <v>-2880</v>
      </c>
      <c r="AU134" s="65">
        <f t="shared" si="25"/>
        <v>-2880</v>
      </c>
      <c r="AV134" s="65">
        <f t="shared" si="25"/>
        <v>-2880</v>
      </c>
      <c r="AW134" s="65">
        <f t="shared" si="25"/>
        <v>-2880</v>
      </c>
      <c r="AX134" s="65">
        <f t="shared" si="25"/>
        <v>-2880</v>
      </c>
      <c r="AY134" s="65">
        <f t="shared" si="25"/>
        <v>-2880</v>
      </c>
      <c r="AZ134" s="65">
        <f t="shared" si="25"/>
        <v>-2880</v>
      </c>
      <c r="BA134" s="65">
        <f t="shared" si="25"/>
        <v>-2880</v>
      </c>
      <c r="BB134" s="65">
        <f t="shared" si="25"/>
        <v>-2880</v>
      </c>
      <c r="BC134" s="65">
        <f t="shared" si="25"/>
        <v>-2880</v>
      </c>
      <c r="BD134" s="65">
        <f t="shared" si="25"/>
        <v>-2880</v>
      </c>
      <c r="BE134" s="65">
        <f t="shared" si="25"/>
        <v>-2880</v>
      </c>
      <c r="BF134" s="65">
        <f t="shared" si="25"/>
        <v>-2880</v>
      </c>
      <c r="BG134" s="65">
        <f t="shared" si="25"/>
        <v>-2880</v>
      </c>
      <c r="BH134" s="65">
        <f t="shared" si="25"/>
        <v>-2880</v>
      </c>
      <c r="BI134" s="65">
        <f t="shared" si="25"/>
        <v>-2880</v>
      </c>
      <c r="BJ134" s="65">
        <f t="shared" si="25"/>
        <v>-2880</v>
      </c>
      <c r="BK134" s="65">
        <f t="shared" si="25"/>
        <v>-2880</v>
      </c>
      <c r="BL134" s="65">
        <f t="shared" si="25"/>
        <v>-2880</v>
      </c>
      <c r="BM134" s="65">
        <f t="shared" si="25"/>
        <v>-2880</v>
      </c>
      <c r="BN134" s="22"/>
      <c r="BO134" s="22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6" s="20" customFormat="1">
      <c r="A135" s="15"/>
      <c r="B135" s="63" t="str">
        <f t="shared" si="18"/>
        <v>Реклама</v>
      </c>
      <c r="C135" s="27"/>
      <c r="D135" s="27"/>
      <c r="E135" s="27"/>
      <c r="F135" s="65">
        <v>-26000</v>
      </c>
      <c r="G135" s="65">
        <f t="shared" ref="G135:AL135" si="26">-$D55</f>
        <v>-14000</v>
      </c>
      <c r="H135" s="65">
        <f t="shared" si="26"/>
        <v>-14000</v>
      </c>
      <c r="I135" s="65">
        <f t="shared" si="26"/>
        <v>-14000</v>
      </c>
      <c r="J135" s="65">
        <f t="shared" si="26"/>
        <v>-14000</v>
      </c>
      <c r="K135" s="65">
        <f t="shared" si="26"/>
        <v>-14000</v>
      </c>
      <c r="L135" s="65">
        <f t="shared" si="26"/>
        <v>-14000</v>
      </c>
      <c r="M135" s="65">
        <f t="shared" si="26"/>
        <v>-14000</v>
      </c>
      <c r="N135" s="65">
        <f t="shared" si="26"/>
        <v>-14000</v>
      </c>
      <c r="O135" s="65">
        <f t="shared" si="26"/>
        <v>-14000</v>
      </c>
      <c r="P135" s="65">
        <f t="shared" si="26"/>
        <v>-14000</v>
      </c>
      <c r="Q135" s="65">
        <f t="shared" si="26"/>
        <v>-14000</v>
      </c>
      <c r="R135" s="65">
        <f t="shared" si="26"/>
        <v>-14000</v>
      </c>
      <c r="S135" s="65">
        <f t="shared" si="26"/>
        <v>-14000</v>
      </c>
      <c r="T135" s="65">
        <f t="shared" si="26"/>
        <v>-14000</v>
      </c>
      <c r="U135" s="65">
        <f t="shared" si="26"/>
        <v>-14000</v>
      </c>
      <c r="V135" s="65">
        <f t="shared" si="26"/>
        <v>-14000</v>
      </c>
      <c r="W135" s="65">
        <f t="shared" si="26"/>
        <v>-14000</v>
      </c>
      <c r="X135" s="65">
        <f t="shared" si="26"/>
        <v>-14000</v>
      </c>
      <c r="Y135" s="65">
        <f t="shared" si="26"/>
        <v>-14000</v>
      </c>
      <c r="Z135" s="65">
        <f t="shared" si="26"/>
        <v>-14000</v>
      </c>
      <c r="AA135" s="65">
        <f t="shared" si="26"/>
        <v>-14000</v>
      </c>
      <c r="AB135" s="65">
        <f t="shared" si="26"/>
        <v>-14000</v>
      </c>
      <c r="AC135" s="65">
        <f t="shared" si="26"/>
        <v>-14000</v>
      </c>
      <c r="AD135" s="65">
        <f t="shared" si="26"/>
        <v>-14000</v>
      </c>
      <c r="AE135" s="65">
        <f t="shared" si="26"/>
        <v>-14000</v>
      </c>
      <c r="AF135" s="65">
        <f t="shared" si="26"/>
        <v>-14000</v>
      </c>
      <c r="AG135" s="65">
        <f t="shared" si="26"/>
        <v>-14000</v>
      </c>
      <c r="AH135" s="65">
        <f t="shared" si="26"/>
        <v>-14000</v>
      </c>
      <c r="AI135" s="65">
        <f t="shared" si="26"/>
        <v>-14000</v>
      </c>
      <c r="AJ135" s="65">
        <f t="shared" si="26"/>
        <v>-14000</v>
      </c>
      <c r="AK135" s="65">
        <f t="shared" si="26"/>
        <v>-14000</v>
      </c>
      <c r="AL135" s="65">
        <f t="shared" si="26"/>
        <v>-14000</v>
      </c>
      <c r="AM135" s="65">
        <f t="shared" ref="AM135:BM135" si="27">-$D55</f>
        <v>-14000</v>
      </c>
      <c r="AN135" s="65">
        <f t="shared" si="27"/>
        <v>-14000</v>
      </c>
      <c r="AO135" s="65">
        <f t="shared" si="27"/>
        <v>-14000</v>
      </c>
      <c r="AP135" s="65">
        <f t="shared" si="27"/>
        <v>-14000</v>
      </c>
      <c r="AQ135" s="65">
        <f t="shared" si="27"/>
        <v>-14000</v>
      </c>
      <c r="AR135" s="65">
        <f t="shared" si="27"/>
        <v>-14000</v>
      </c>
      <c r="AS135" s="65">
        <f t="shared" si="27"/>
        <v>-14000</v>
      </c>
      <c r="AT135" s="65">
        <f t="shared" si="27"/>
        <v>-14000</v>
      </c>
      <c r="AU135" s="65">
        <f t="shared" si="27"/>
        <v>-14000</v>
      </c>
      <c r="AV135" s="65">
        <f t="shared" si="27"/>
        <v>-14000</v>
      </c>
      <c r="AW135" s="65">
        <f t="shared" si="27"/>
        <v>-14000</v>
      </c>
      <c r="AX135" s="65">
        <f t="shared" si="27"/>
        <v>-14000</v>
      </c>
      <c r="AY135" s="65">
        <f t="shared" si="27"/>
        <v>-14000</v>
      </c>
      <c r="AZ135" s="65">
        <f t="shared" si="27"/>
        <v>-14000</v>
      </c>
      <c r="BA135" s="65">
        <f t="shared" si="27"/>
        <v>-14000</v>
      </c>
      <c r="BB135" s="65">
        <f t="shared" si="27"/>
        <v>-14000</v>
      </c>
      <c r="BC135" s="65">
        <f t="shared" si="27"/>
        <v>-14000</v>
      </c>
      <c r="BD135" s="65">
        <f t="shared" si="27"/>
        <v>-14000</v>
      </c>
      <c r="BE135" s="65">
        <f t="shared" si="27"/>
        <v>-14000</v>
      </c>
      <c r="BF135" s="65">
        <f t="shared" si="27"/>
        <v>-14000</v>
      </c>
      <c r="BG135" s="65">
        <f t="shared" si="27"/>
        <v>-14000</v>
      </c>
      <c r="BH135" s="65">
        <f t="shared" si="27"/>
        <v>-14000</v>
      </c>
      <c r="BI135" s="65">
        <f t="shared" si="27"/>
        <v>-14000</v>
      </c>
      <c r="BJ135" s="65">
        <f t="shared" si="27"/>
        <v>-14000</v>
      </c>
      <c r="BK135" s="65">
        <f t="shared" si="27"/>
        <v>-14000</v>
      </c>
      <c r="BL135" s="65">
        <f t="shared" si="27"/>
        <v>-14000</v>
      </c>
      <c r="BM135" s="65">
        <f t="shared" si="27"/>
        <v>-14000</v>
      </c>
      <c r="BN135" s="22"/>
      <c r="BO135" s="22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6" s="20" customFormat="1">
      <c r="A136" s="15"/>
      <c r="B136" s="63" t="str">
        <f t="shared" si="18"/>
        <v>Электроэнергия</v>
      </c>
      <c r="C136" s="27"/>
      <c r="D136" s="27"/>
      <c r="E136" s="27"/>
      <c r="F136" s="65">
        <f>-$D56</f>
        <v>-15400</v>
      </c>
      <c r="G136" s="65">
        <f t="shared" ref="G136:AL136" si="28">-$D56</f>
        <v>-15400</v>
      </c>
      <c r="H136" s="65">
        <f t="shared" si="28"/>
        <v>-15400</v>
      </c>
      <c r="I136" s="65">
        <f t="shared" si="28"/>
        <v>-15400</v>
      </c>
      <c r="J136" s="65">
        <f t="shared" si="28"/>
        <v>-15400</v>
      </c>
      <c r="K136" s="65">
        <f t="shared" si="28"/>
        <v>-15400</v>
      </c>
      <c r="L136" s="65">
        <f t="shared" si="28"/>
        <v>-15400</v>
      </c>
      <c r="M136" s="65">
        <f t="shared" si="28"/>
        <v>-15400</v>
      </c>
      <c r="N136" s="65">
        <f t="shared" si="28"/>
        <v>-15400</v>
      </c>
      <c r="O136" s="65">
        <f t="shared" si="28"/>
        <v>-15400</v>
      </c>
      <c r="P136" s="65">
        <f t="shared" si="28"/>
        <v>-15400</v>
      </c>
      <c r="Q136" s="65">
        <f t="shared" si="28"/>
        <v>-15400</v>
      </c>
      <c r="R136" s="65">
        <f t="shared" si="28"/>
        <v>-15400</v>
      </c>
      <c r="S136" s="65">
        <f t="shared" si="28"/>
        <v>-15400</v>
      </c>
      <c r="T136" s="65">
        <f t="shared" si="28"/>
        <v>-15400</v>
      </c>
      <c r="U136" s="65">
        <f t="shared" si="28"/>
        <v>-15400</v>
      </c>
      <c r="V136" s="65">
        <f t="shared" si="28"/>
        <v>-15400</v>
      </c>
      <c r="W136" s="65">
        <f t="shared" si="28"/>
        <v>-15400</v>
      </c>
      <c r="X136" s="65">
        <f t="shared" si="28"/>
        <v>-15400</v>
      </c>
      <c r="Y136" s="65">
        <f t="shared" si="28"/>
        <v>-15400</v>
      </c>
      <c r="Z136" s="65">
        <f t="shared" si="28"/>
        <v>-15400</v>
      </c>
      <c r="AA136" s="65">
        <f t="shared" si="28"/>
        <v>-15400</v>
      </c>
      <c r="AB136" s="65">
        <f t="shared" si="28"/>
        <v>-15400</v>
      </c>
      <c r="AC136" s="65">
        <f t="shared" si="28"/>
        <v>-15400</v>
      </c>
      <c r="AD136" s="65">
        <f t="shared" si="28"/>
        <v>-15400</v>
      </c>
      <c r="AE136" s="65">
        <f t="shared" si="28"/>
        <v>-15400</v>
      </c>
      <c r="AF136" s="65">
        <f t="shared" si="28"/>
        <v>-15400</v>
      </c>
      <c r="AG136" s="65">
        <f t="shared" si="28"/>
        <v>-15400</v>
      </c>
      <c r="AH136" s="65">
        <f t="shared" si="28"/>
        <v>-15400</v>
      </c>
      <c r="AI136" s="65">
        <f t="shared" si="28"/>
        <v>-15400</v>
      </c>
      <c r="AJ136" s="65">
        <f t="shared" si="28"/>
        <v>-15400</v>
      </c>
      <c r="AK136" s="65">
        <f t="shared" si="28"/>
        <v>-15400</v>
      </c>
      <c r="AL136" s="65">
        <f t="shared" si="28"/>
        <v>-15400</v>
      </c>
      <c r="AM136" s="65">
        <f t="shared" ref="AM136:BM136" si="29">-$D56</f>
        <v>-15400</v>
      </c>
      <c r="AN136" s="65">
        <f t="shared" si="29"/>
        <v>-15400</v>
      </c>
      <c r="AO136" s="65">
        <f t="shared" si="29"/>
        <v>-15400</v>
      </c>
      <c r="AP136" s="65">
        <f t="shared" si="29"/>
        <v>-15400</v>
      </c>
      <c r="AQ136" s="65">
        <f t="shared" si="29"/>
        <v>-15400</v>
      </c>
      <c r="AR136" s="65">
        <f t="shared" si="29"/>
        <v>-15400</v>
      </c>
      <c r="AS136" s="65">
        <f t="shared" si="29"/>
        <v>-15400</v>
      </c>
      <c r="AT136" s="65">
        <f t="shared" si="29"/>
        <v>-15400</v>
      </c>
      <c r="AU136" s="65">
        <f t="shared" si="29"/>
        <v>-15400</v>
      </c>
      <c r="AV136" s="65">
        <f t="shared" si="29"/>
        <v>-15400</v>
      </c>
      <c r="AW136" s="65">
        <f t="shared" si="29"/>
        <v>-15400</v>
      </c>
      <c r="AX136" s="65">
        <f t="shared" si="29"/>
        <v>-15400</v>
      </c>
      <c r="AY136" s="65">
        <f t="shared" si="29"/>
        <v>-15400</v>
      </c>
      <c r="AZ136" s="65">
        <f t="shared" si="29"/>
        <v>-15400</v>
      </c>
      <c r="BA136" s="65">
        <f t="shared" si="29"/>
        <v>-15400</v>
      </c>
      <c r="BB136" s="65">
        <f t="shared" si="29"/>
        <v>-15400</v>
      </c>
      <c r="BC136" s="65">
        <f t="shared" si="29"/>
        <v>-15400</v>
      </c>
      <c r="BD136" s="65">
        <f t="shared" si="29"/>
        <v>-15400</v>
      </c>
      <c r="BE136" s="65">
        <f t="shared" si="29"/>
        <v>-15400</v>
      </c>
      <c r="BF136" s="65">
        <f t="shared" si="29"/>
        <v>-15400</v>
      </c>
      <c r="BG136" s="65">
        <f t="shared" si="29"/>
        <v>-15400</v>
      </c>
      <c r="BH136" s="65">
        <f t="shared" si="29"/>
        <v>-15400</v>
      </c>
      <c r="BI136" s="65">
        <f t="shared" si="29"/>
        <v>-15400</v>
      </c>
      <c r="BJ136" s="65">
        <f t="shared" si="29"/>
        <v>-15400</v>
      </c>
      <c r="BK136" s="65">
        <f t="shared" si="29"/>
        <v>-15400</v>
      </c>
      <c r="BL136" s="65">
        <f t="shared" si="29"/>
        <v>-15400</v>
      </c>
      <c r="BM136" s="65">
        <f t="shared" si="29"/>
        <v>-15400</v>
      </c>
      <c r="BN136" s="22"/>
      <c r="BO136" s="22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6" s="20" customFormat="1">
      <c r="A137" s="15"/>
      <c r="B137" s="63" t="str">
        <f t="shared" si="18"/>
        <v>Бухгалтерское обслуживание</v>
      </c>
      <c r="C137" s="27"/>
      <c r="D137" s="27"/>
      <c r="E137" s="27"/>
      <c r="F137" s="65">
        <f>-$D57</f>
        <v>-8000</v>
      </c>
      <c r="G137" s="65">
        <f t="shared" ref="G137:AL137" si="30">-$D57</f>
        <v>-8000</v>
      </c>
      <c r="H137" s="65">
        <f t="shared" si="30"/>
        <v>-8000</v>
      </c>
      <c r="I137" s="65">
        <f t="shared" si="30"/>
        <v>-8000</v>
      </c>
      <c r="J137" s="65">
        <f t="shared" si="30"/>
        <v>-8000</v>
      </c>
      <c r="K137" s="65">
        <f t="shared" si="30"/>
        <v>-8000</v>
      </c>
      <c r="L137" s="65">
        <f t="shared" si="30"/>
        <v>-8000</v>
      </c>
      <c r="M137" s="65">
        <f t="shared" si="30"/>
        <v>-8000</v>
      </c>
      <c r="N137" s="65">
        <f t="shared" si="30"/>
        <v>-8000</v>
      </c>
      <c r="O137" s="65">
        <f t="shared" si="30"/>
        <v>-8000</v>
      </c>
      <c r="P137" s="65">
        <f t="shared" si="30"/>
        <v>-8000</v>
      </c>
      <c r="Q137" s="65">
        <f t="shared" si="30"/>
        <v>-8000</v>
      </c>
      <c r="R137" s="65">
        <f t="shared" si="30"/>
        <v>-8000</v>
      </c>
      <c r="S137" s="65">
        <f t="shared" si="30"/>
        <v>-8000</v>
      </c>
      <c r="T137" s="65">
        <f t="shared" si="30"/>
        <v>-8000</v>
      </c>
      <c r="U137" s="65">
        <f t="shared" si="30"/>
        <v>-8000</v>
      </c>
      <c r="V137" s="65">
        <f t="shared" si="30"/>
        <v>-8000</v>
      </c>
      <c r="W137" s="65">
        <f t="shared" si="30"/>
        <v>-8000</v>
      </c>
      <c r="X137" s="65">
        <f t="shared" si="30"/>
        <v>-8000</v>
      </c>
      <c r="Y137" s="65">
        <f t="shared" si="30"/>
        <v>-8000</v>
      </c>
      <c r="Z137" s="65">
        <f t="shared" si="30"/>
        <v>-8000</v>
      </c>
      <c r="AA137" s="65">
        <f t="shared" si="30"/>
        <v>-8000</v>
      </c>
      <c r="AB137" s="65">
        <f t="shared" si="30"/>
        <v>-8000</v>
      </c>
      <c r="AC137" s="65">
        <f t="shared" si="30"/>
        <v>-8000</v>
      </c>
      <c r="AD137" s="65">
        <f t="shared" si="30"/>
        <v>-8000</v>
      </c>
      <c r="AE137" s="65">
        <f t="shared" si="30"/>
        <v>-8000</v>
      </c>
      <c r="AF137" s="65">
        <f t="shared" si="30"/>
        <v>-8000</v>
      </c>
      <c r="AG137" s="65">
        <f t="shared" si="30"/>
        <v>-8000</v>
      </c>
      <c r="AH137" s="65">
        <f t="shared" si="30"/>
        <v>-8000</v>
      </c>
      <c r="AI137" s="65">
        <f t="shared" si="30"/>
        <v>-8000</v>
      </c>
      <c r="AJ137" s="65">
        <f t="shared" si="30"/>
        <v>-8000</v>
      </c>
      <c r="AK137" s="65">
        <f t="shared" si="30"/>
        <v>-8000</v>
      </c>
      <c r="AL137" s="65">
        <f t="shared" si="30"/>
        <v>-8000</v>
      </c>
      <c r="AM137" s="65">
        <f t="shared" ref="AM137:BM137" si="31">-$D57</f>
        <v>-8000</v>
      </c>
      <c r="AN137" s="65">
        <f t="shared" si="31"/>
        <v>-8000</v>
      </c>
      <c r="AO137" s="65">
        <f t="shared" si="31"/>
        <v>-8000</v>
      </c>
      <c r="AP137" s="65">
        <f t="shared" si="31"/>
        <v>-8000</v>
      </c>
      <c r="AQ137" s="65">
        <f t="shared" si="31"/>
        <v>-8000</v>
      </c>
      <c r="AR137" s="65">
        <f t="shared" si="31"/>
        <v>-8000</v>
      </c>
      <c r="AS137" s="65">
        <f t="shared" si="31"/>
        <v>-8000</v>
      </c>
      <c r="AT137" s="65">
        <f t="shared" si="31"/>
        <v>-8000</v>
      </c>
      <c r="AU137" s="65">
        <f t="shared" si="31"/>
        <v>-8000</v>
      </c>
      <c r="AV137" s="65">
        <f t="shared" si="31"/>
        <v>-8000</v>
      </c>
      <c r="AW137" s="65">
        <f t="shared" si="31"/>
        <v>-8000</v>
      </c>
      <c r="AX137" s="65">
        <f t="shared" si="31"/>
        <v>-8000</v>
      </c>
      <c r="AY137" s="65">
        <f t="shared" si="31"/>
        <v>-8000</v>
      </c>
      <c r="AZ137" s="65">
        <f t="shared" si="31"/>
        <v>-8000</v>
      </c>
      <c r="BA137" s="65">
        <f t="shared" si="31"/>
        <v>-8000</v>
      </c>
      <c r="BB137" s="65">
        <f t="shared" si="31"/>
        <v>-8000</v>
      </c>
      <c r="BC137" s="65">
        <f t="shared" si="31"/>
        <v>-8000</v>
      </c>
      <c r="BD137" s="65">
        <f t="shared" si="31"/>
        <v>-8000</v>
      </c>
      <c r="BE137" s="65">
        <f t="shared" si="31"/>
        <v>-8000</v>
      </c>
      <c r="BF137" s="65">
        <f t="shared" si="31"/>
        <v>-8000</v>
      </c>
      <c r="BG137" s="65">
        <f t="shared" si="31"/>
        <v>-8000</v>
      </c>
      <c r="BH137" s="65">
        <f t="shared" si="31"/>
        <v>-8000</v>
      </c>
      <c r="BI137" s="65">
        <f t="shared" si="31"/>
        <v>-8000</v>
      </c>
      <c r="BJ137" s="65">
        <f t="shared" si="31"/>
        <v>-8000</v>
      </c>
      <c r="BK137" s="65">
        <f t="shared" si="31"/>
        <v>-8000</v>
      </c>
      <c r="BL137" s="65">
        <f t="shared" si="31"/>
        <v>-8000</v>
      </c>
      <c r="BM137" s="65">
        <f t="shared" si="31"/>
        <v>-8000</v>
      </c>
      <c r="BN137" s="22"/>
      <c r="BO137" s="22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6" s="20" customFormat="1">
      <c r="A138" s="15"/>
      <c r="B138" s="63" t="str">
        <f t="shared" si="18"/>
        <v>Банковское обслуживание</v>
      </c>
      <c r="C138" s="27"/>
      <c r="D138" s="27"/>
      <c r="E138" s="27"/>
      <c r="F138" s="65">
        <f>-$D58</f>
        <v>-1500</v>
      </c>
      <c r="G138" s="65">
        <f t="shared" ref="G138:AL138" si="32">-$D58</f>
        <v>-1500</v>
      </c>
      <c r="H138" s="65">
        <f t="shared" si="32"/>
        <v>-1500</v>
      </c>
      <c r="I138" s="65">
        <f t="shared" si="32"/>
        <v>-1500</v>
      </c>
      <c r="J138" s="65">
        <f t="shared" si="32"/>
        <v>-1500</v>
      </c>
      <c r="K138" s="65">
        <f t="shared" si="32"/>
        <v>-1500</v>
      </c>
      <c r="L138" s="65">
        <f t="shared" si="32"/>
        <v>-1500</v>
      </c>
      <c r="M138" s="65">
        <f t="shared" si="32"/>
        <v>-1500</v>
      </c>
      <c r="N138" s="65">
        <f t="shared" si="32"/>
        <v>-1500</v>
      </c>
      <c r="O138" s="65">
        <f t="shared" si="32"/>
        <v>-1500</v>
      </c>
      <c r="P138" s="65">
        <f t="shared" si="32"/>
        <v>-1500</v>
      </c>
      <c r="Q138" s="65">
        <f t="shared" si="32"/>
        <v>-1500</v>
      </c>
      <c r="R138" s="65">
        <f t="shared" si="32"/>
        <v>-1500</v>
      </c>
      <c r="S138" s="65">
        <f t="shared" si="32"/>
        <v>-1500</v>
      </c>
      <c r="T138" s="65">
        <f t="shared" si="32"/>
        <v>-1500</v>
      </c>
      <c r="U138" s="65">
        <f t="shared" si="32"/>
        <v>-1500</v>
      </c>
      <c r="V138" s="65">
        <f t="shared" si="32"/>
        <v>-1500</v>
      </c>
      <c r="W138" s="65">
        <f t="shared" si="32"/>
        <v>-1500</v>
      </c>
      <c r="X138" s="65">
        <f t="shared" si="32"/>
        <v>-1500</v>
      </c>
      <c r="Y138" s="65">
        <f t="shared" si="32"/>
        <v>-1500</v>
      </c>
      <c r="Z138" s="65">
        <f t="shared" si="32"/>
        <v>-1500</v>
      </c>
      <c r="AA138" s="65">
        <f t="shared" si="32"/>
        <v>-1500</v>
      </c>
      <c r="AB138" s="65">
        <f t="shared" si="32"/>
        <v>-1500</v>
      </c>
      <c r="AC138" s="65">
        <f t="shared" si="32"/>
        <v>-1500</v>
      </c>
      <c r="AD138" s="65">
        <f t="shared" si="32"/>
        <v>-1500</v>
      </c>
      <c r="AE138" s="65">
        <f t="shared" si="32"/>
        <v>-1500</v>
      </c>
      <c r="AF138" s="65">
        <f t="shared" si="32"/>
        <v>-1500</v>
      </c>
      <c r="AG138" s="65">
        <f t="shared" si="32"/>
        <v>-1500</v>
      </c>
      <c r="AH138" s="65">
        <f t="shared" si="32"/>
        <v>-1500</v>
      </c>
      <c r="AI138" s="65">
        <f t="shared" si="32"/>
        <v>-1500</v>
      </c>
      <c r="AJ138" s="65">
        <f t="shared" si="32"/>
        <v>-1500</v>
      </c>
      <c r="AK138" s="65">
        <f t="shared" si="32"/>
        <v>-1500</v>
      </c>
      <c r="AL138" s="65">
        <f t="shared" si="32"/>
        <v>-1500</v>
      </c>
      <c r="AM138" s="65">
        <f t="shared" ref="AM138:BM138" si="33">-$D58</f>
        <v>-1500</v>
      </c>
      <c r="AN138" s="65">
        <f t="shared" si="33"/>
        <v>-1500</v>
      </c>
      <c r="AO138" s="65">
        <f t="shared" si="33"/>
        <v>-1500</v>
      </c>
      <c r="AP138" s="65">
        <f t="shared" si="33"/>
        <v>-1500</v>
      </c>
      <c r="AQ138" s="65">
        <f t="shared" si="33"/>
        <v>-1500</v>
      </c>
      <c r="AR138" s="65">
        <f t="shared" si="33"/>
        <v>-1500</v>
      </c>
      <c r="AS138" s="65">
        <f t="shared" si="33"/>
        <v>-1500</v>
      </c>
      <c r="AT138" s="65">
        <f t="shared" si="33"/>
        <v>-1500</v>
      </c>
      <c r="AU138" s="65">
        <f t="shared" si="33"/>
        <v>-1500</v>
      </c>
      <c r="AV138" s="65">
        <f t="shared" si="33"/>
        <v>-1500</v>
      </c>
      <c r="AW138" s="65">
        <f t="shared" si="33"/>
        <v>-1500</v>
      </c>
      <c r="AX138" s="65">
        <f t="shared" si="33"/>
        <v>-1500</v>
      </c>
      <c r="AY138" s="65">
        <f t="shared" si="33"/>
        <v>-1500</v>
      </c>
      <c r="AZ138" s="65">
        <f t="shared" si="33"/>
        <v>-1500</v>
      </c>
      <c r="BA138" s="65">
        <f t="shared" si="33"/>
        <v>-1500</v>
      </c>
      <c r="BB138" s="65">
        <f t="shared" si="33"/>
        <v>-1500</v>
      </c>
      <c r="BC138" s="65">
        <f t="shared" si="33"/>
        <v>-1500</v>
      </c>
      <c r="BD138" s="65">
        <f t="shared" si="33"/>
        <v>-1500</v>
      </c>
      <c r="BE138" s="65">
        <f t="shared" si="33"/>
        <v>-1500</v>
      </c>
      <c r="BF138" s="65">
        <f t="shared" si="33"/>
        <v>-1500</v>
      </c>
      <c r="BG138" s="65">
        <f t="shared" si="33"/>
        <v>-1500</v>
      </c>
      <c r="BH138" s="65">
        <f t="shared" si="33"/>
        <v>-1500</v>
      </c>
      <c r="BI138" s="65">
        <f t="shared" si="33"/>
        <v>-1500</v>
      </c>
      <c r="BJ138" s="65">
        <f t="shared" si="33"/>
        <v>-1500</v>
      </c>
      <c r="BK138" s="65">
        <f t="shared" si="33"/>
        <v>-1500</v>
      </c>
      <c r="BL138" s="65">
        <f t="shared" si="33"/>
        <v>-1500</v>
      </c>
      <c r="BM138" s="65">
        <f t="shared" si="33"/>
        <v>-1500</v>
      </c>
      <c r="BN138" s="22"/>
      <c r="BO138" s="22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6" s="20" customFormat="1">
      <c r="A139" s="15"/>
      <c r="B139" s="63" t="str">
        <f t="shared" si="18"/>
        <v>Сбор на федеральный маркетинг</v>
      </c>
      <c r="C139" s="27"/>
      <c r="D139" s="27"/>
      <c r="E139" s="27"/>
      <c r="F139" s="65">
        <v>0</v>
      </c>
      <c r="G139" s="65">
        <v>0</v>
      </c>
      <c r="H139" s="65">
        <f t="shared" ref="H139:AM139" si="34">-$D59</f>
        <v>-7000</v>
      </c>
      <c r="I139" s="65">
        <f t="shared" si="34"/>
        <v>-7000</v>
      </c>
      <c r="J139" s="65">
        <f t="shared" si="34"/>
        <v>-7000</v>
      </c>
      <c r="K139" s="65">
        <f t="shared" si="34"/>
        <v>-7000</v>
      </c>
      <c r="L139" s="65">
        <f t="shared" si="34"/>
        <v>-7000</v>
      </c>
      <c r="M139" s="65">
        <f t="shared" si="34"/>
        <v>-7000</v>
      </c>
      <c r="N139" s="65">
        <f t="shared" si="34"/>
        <v>-7000</v>
      </c>
      <c r="O139" s="65">
        <f t="shared" si="34"/>
        <v>-7000</v>
      </c>
      <c r="P139" s="65">
        <f t="shared" si="34"/>
        <v>-7000</v>
      </c>
      <c r="Q139" s="65">
        <f t="shared" si="34"/>
        <v>-7000</v>
      </c>
      <c r="R139" s="65">
        <f t="shared" si="34"/>
        <v>-7000</v>
      </c>
      <c r="S139" s="65">
        <f t="shared" si="34"/>
        <v>-7000</v>
      </c>
      <c r="T139" s="65">
        <f t="shared" si="34"/>
        <v>-7000</v>
      </c>
      <c r="U139" s="65">
        <f t="shared" si="34"/>
        <v>-7000</v>
      </c>
      <c r="V139" s="65">
        <f t="shared" si="34"/>
        <v>-7000</v>
      </c>
      <c r="W139" s="65">
        <f t="shared" si="34"/>
        <v>-7000</v>
      </c>
      <c r="X139" s="65">
        <f t="shared" si="34"/>
        <v>-7000</v>
      </c>
      <c r="Y139" s="65">
        <f t="shared" si="34"/>
        <v>-7000</v>
      </c>
      <c r="Z139" s="65">
        <f t="shared" si="34"/>
        <v>-7000</v>
      </c>
      <c r="AA139" s="65">
        <f t="shared" si="34"/>
        <v>-7000</v>
      </c>
      <c r="AB139" s="65">
        <f t="shared" si="34"/>
        <v>-7000</v>
      </c>
      <c r="AC139" s="65">
        <f t="shared" si="34"/>
        <v>-7000</v>
      </c>
      <c r="AD139" s="65">
        <f t="shared" si="34"/>
        <v>-7000</v>
      </c>
      <c r="AE139" s="65">
        <f t="shared" si="34"/>
        <v>-7000</v>
      </c>
      <c r="AF139" s="65">
        <f t="shared" si="34"/>
        <v>-7000</v>
      </c>
      <c r="AG139" s="65">
        <f t="shared" si="34"/>
        <v>-7000</v>
      </c>
      <c r="AH139" s="65">
        <f t="shared" si="34"/>
        <v>-7000</v>
      </c>
      <c r="AI139" s="65">
        <f t="shared" si="34"/>
        <v>-7000</v>
      </c>
      <c r="AJ139" s="65">
        <f t="shared" si="34"/>
        <v>-7000</v>
      </c>
      <c r="AK139" s="65">
        <f t="shared" si="34"/>
        <v>-7000</v>
      </c>
      <c r="AL139" s="65">
        <f t="shared" si="34"/>
        <v>-7000</v>
      </c>
      <c r="AM139" s="65">
        <f t="shared" si="34"/>
        <v>-7000</v>
      </c>
      <c r="AN139" s="65">
        <f t="shared" ref="AN139:BM139" si="35">-$D59</f>
        <v>-7000</v>
      </c>
      <c r="AO139" s="65">
        <f t="shared" si="35"/>
        <v>-7000</v>
      </c>
      <c r="AP139" s="65">
        <f t="shared" si="35"/>
        <v>-7000</v>
      </c>
      <c r="AQ139" s="65">
        <f t="shared" si="35"/>
        <v>-7000</v>
      </c>
      <c r="AR139" s="65">
        <f t="shared" si="35"/>
        <v>-7000</v>
      </c>
      <c r="AS139" s="65">
        <f t="shared" si="35"/>
        <v>-7000</v>
      </c>
      <c r="AT139" s="65">
        <f t="shared" si="35"/>
        <v>-7000</v>
      </c>
      <c r="AU139" s="65">
        <f t="shared" si="35"/>
        <v>-7000</v>
      </c>
      <c r="AV139" s="65">
        <f t="shared" si="35"/>
        <v>-7000</v>
      </c>
      <c r="AW139" s="65">
        <f t="shared" si="35"/>
        <v>-7000</v>
      </c>
      <c r="AX139" s="65">
        <f t="shared" si="35"/>
        <v>-7000</v>
      </c>
      <c r="AY139" s="65">
        <f t="shared" si="35"/>
        <v>-7000</v>
      </c>
      <c r="AZ139" s="65">
        <f t="shared" si="35"/>
        <v>-7000</v>
      </c>
      <c r="BA139" s="65">
        <f t="shared" si="35"/>
        <v>-7000</v>
      </c>
      <c r="BB139" s="65">
        <f t="shared" si="35"/>
        <v>-7000</v>
      </c>
      <c r="BC139" s="65">
        <f t="shared" si="35"/>
        <v>-7000</v>
      </c>
      <c r="BD139" s="65">
        <f t="shared" si="35"/>
        <v>-7000</v>
      </c>
      <c r="BE139" s="65">
        <f t="shared" si="35"/>
        <v>-7000</v>
      </c>
      <c r="BF139" s="65">
        <f t="shared" si="35"/>
        <v>-7000</v>
      </c>
      <c r="BG139" s="65">
        <f t="shared" si="35"/>
        <v>-7000</v>
      </c>
      <c r="BH139" s="65">
        <f t="shared" si="35"/>
        <v>-7000</v>
      </c>
      <c r="BI139" s="65">
        <f t="shared" si="35"/>
        <v>-7000</v>
      </c>
      <c r="BJ139" s="65">
        <f t="shared" si="35"/>
        <v>-7000</v>
      </c>
      <c r="BK139" s="65">
        <f t="shared" si="35"/>
        <v>-7000</v>
      </c>
      <c r="BL139" s="65">
        <f t="shared" si="35"/>
        <v>-7000</v>
      </c>
      <c r="BM139" s="65">
        <f t="shared" si="35"/>
        <v>-7000</v>
      </c>
      <c r="BN139" s="22"/>
      <c r="BO139" s="22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6" s="20" customFormat="1">
      <c r="A140" s="15"/>
      <c r="B140" s="63" t="str">
        <f t="shared" si="18"/>
        <v xml:space="preserve">Интернет </v>
      </c>
      <c r="C140" s="27"/>
      <c r="D140" s="27"/>
      <c r="E140" s="27"/>
      <c r="F140" s="65">
        <f>-$D60</f>
        <v>-23000</v>
      </c>
      <c r="G140" s="65">
        <f>-$D60</f>
        <v>-23000</v>
      </c>
      <c r="H140" s="65">
        <f t="shared" ref="H140:AM140" si="36">-$D60</f>
        <v>-23000</v>
      </c>
      <c r="I140" s="65">
        <f t="shared" si="36"/>
        <v>-23000</v>
      </c>
      <c r="J140" s="65">
        <f t="shared" si="36"/>
        <v>-23000</v>
      </c>
      <c r="K140" s="65">
        <f t="shared" si="36"/>
        <v>-23000</v>
      </c>
      <c r="L140" s="65">
        <f t="shared" si="36"/>
        <v>-23000</v>
      </c>
      <c r="M140" s="65">
        <f t="shared" si="36"/>
        <v>-23000</v>
      </c>
      <c r="N140" s="65">
        <f t="shared" si="36"/>
        <v>-23000</v>
      </c>
      <c r="O140" s="65">
        <f t="shared" si="36"/>
        <v>-23000</v>
      </c>
      <c r="P140" s="65">
        <f t="shared" si="36"/>
        <v>-23000</v>
      </c>
      <c r="Q140" s="65">
        <f t="shared" si="36"/>
        <v>-23000</v>
      </c>
      <c r="R140" s="65">
        <f t="shared" si="36"/>
        <v>-23000</v>
      </c>
      <c r="S140" s="65">
        <f t="shared" si="36"/>
        <v>-23000</v>
      </c>
      <c r="T140" s="65">
        <f t="shared" si="36"/>
        <v>-23000</v>
      </c>
      <c r="U140" s="65">
        <f t="shared" si="36"/>
        <v>-23000</v>
      </c>
      <c r="V140" s="65">
        <f t="shared" si="36"/>
        <v>-23000</v>
      </c>
      <c r="W140" s="65">
        <f t="shared" si="36"/>
        <v>-23000</v>
      </c>
      <c r="X140" s="65">
        <f t="shared" si="36"/>
        <v>-23000</v>
      </c>
      <c r="Y140" s="65">
        <f t="shared" si="36"/>
        <v>-23000</v>
      </c>
      <c r="Z140" s="65">
        <f t="shared" si="36"/>
        <v>-23000</v>
      </c>
      <c r="AA140" s="65">
        <f t="shared" si="36"/>
        <v>-23000</v>
      </c>
      <c r="AB140" s="65">
        <f t="shared" si="36"/>
        <v>-23000</v>
      </c>
      <c r="AC140" s="65">
        <f t="shared" si="36"/>
        <v>-23000</v>
      </c>
      <c r="AD140" s="65">
        <f t="shared" si="36"/>
        <v>-23000</v>
      </c>
      <c r="AE140" s="65">
        <f t="shared" si="36"/>
        <v>-23000</v>
      </c>
      <c r="AF140" s="65">
        <f t="shared" si="36"/>
        <v>-23000</v>
      </c>
      <c r="AG140" s="65">
        <f t="shared" si="36"/>
        <v>-23000</v>
      </c>
      <c r="AH140" s="65">
        <f t="shared" si="36"/>
        <v>-23000</v>
      </c>
      <c r="AI140" s="65">
        <f t="shared" si="36"/>
        <v>-23000</v>
      </c>
      <c r="AJ140" s="65">
        <f t="shared" si="36"/>
        <v>-23000</v>
      </c>
      <c r="AK140" s="65">
        <f t="shared" si="36"/>
        <v>-23000</v>
      </c>
      <c r="AL140" s="65">
        <f t="shared" si="36"/>
        <v>-23000</v>
      </c>
      <c r="AM140" s="65">
        <f t="shared" si="36"/>
        <v>-23000</v>
      </c>
      <c r="AN140" s="65">
        <f t="shared" ref="AN140:BM140" si="37">-$D60</f>
        <v>-23000</v>
      </c>
      <c r="AO140" s="65">
        <f t="shared" si="37"/>
        <v>-23000</v>
      </c>
      <c r="AP140" s="65">
        <f t="shared" si="37"/>
        <v>-23000</v>
      </c>
      <c r="AQ140" s="65">
        <f t="shared" si="37"/>
        <v>-23000</v>
      </c>
      <c r="AR140" s="65">
        <f t="shared" si="37"/>
        <v>-23000</v>
      </c>
      <c r="AS140" s="65">
        <f t="shared" si="37"/>
        <v>-23000</v>
      </c>
      <c r="AT140" s="65">
        <f t="shared" si="37"/>
        <v>-23000</v>
      </c>
      <c r="AU140" s="65">
        <f t="shared" si="37"/>
        <v>-23000</v>
      </c>
      <c r="AV140" s="65">
        <f t="shared" si="37"/>
        <v>-23000</v>
      </c>
      <c r="AW140" s="65">
        <f t="shared" si="37"/>
        <v>-23000</v>
      </c>
      <c r="AX140" s="65">
        <f t="shared" si="37"/>
        <v>-23000</v>
      </c>
      <c r="AY140" s="65">
        <f t="shared" si="37"/>
        <v>-23000</v>
      </c>
      <c r="AZ140" s="65">
        <f t="shared" si="37"/>
        <v>-23000</v>
      </c>
      <c r="BA140" s="65">
        <f t="shared" si="37"/>
        <v>-23000</v>
      </c>
      <c r="BB140" s="65">
        <f t="shared" si="37"/>
        <v>-23000</v>
      </c>
      <c r="BC140" s="65">
        <f t="shared" si="37"/>
        <v>-23000</v>
      </c>
      <c r="BD140" s="65">
        <f t="shared" si="37"/>
        <v>-23000</v>
      </c>
      <c r="BE140" s="65">
        <f t="shared" si="37"/>
        <v>-23000</v>
      </c>
      <c r="BF140" s="65">
        <f t="shared" si="37"/>
        <v>-23000</v>
      </c>
      <c r="BG140" s="65">
        <f t="shared" si="37"/>
        <v>-23000</v>
      </c>
      <c r="BH140" s="65">
        <f t="shared" si="37"/>
        <v>-23000</v>
      </c>
      <c r="BI140" s="65">
        <f t="shared" si="37"/>
        <v>-23000</v>
      </c>
      <c r="BJ140" s="65">
        <f t="shared" si="37"/>
        <v>-23000</v>
      </c>
      <c r="BK140" s="65">
        <f t="shared" si="37"/>
        <v>-23000</v>
      </c>
      <c r="BL140" s="65">
        <f t="shared" si="37"/>
        <v>-23000</v>
      </c>
      <c r="BM140" s="65">
        <f t="shared" si="37"/>
        <v>-23000</v>
      </c>
      <c r="BN140" s="22"/>
      <c r="BO140" s="22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6" s="20" customFormat="1">
      <c r="A141" s="15"/>
      <c r="B141" s="63" t="str">
        <f t="shared" si="18"/>
        <v>Патент</v>
      </c>
      <c r="C141" s="27"/>
      <c r="D141" s="27"/>
      <c r="E141" s="27"/>
      <c r="F141" s="65">
        <f>-$D61</f>
        <v>-6000</v>
      </c>
      <c r="G141" s="65">
        <f>-$D61</f>
        <v>-6000</v>
      </c>
      <c r="H141" s="65">
        <f t="shared" ref="H141:AM141" si="38">-$D61</f>
        <v>-6000</v>
      </c>
      <c r="I141" s="65">
        <f t="shared" si="38"/>
        <v>-6000</v>
      </c>
      <c r="J141" s="65">
        <f t="shared" si="38"/>
        <v>-6000</v>
      </c>
      <c r="K141" s="65">
        <f t="shared" si="38"/>
        <v>-6000</v>
      </c>
      <c r="L141" s="65">
        <f t="shared" si="38"/>
        <v>-6000</v>
      </c>
      <c r="M141" s="65">
        <f t="shared" si="38"/>
        <v>-6000</v>
      </c>
      <c r="N141" s="65">
        <f t="shared" si="38"/>
        <v>-6000</v>
      </c>
      <c r="O141" s="65">
        <f t="shared" si="38"/>
        <v>-6000</v>
      </c>
      <c r="P141" s="65">
        <f t="shared" si="38"/>
        <v>-6000</v>
      </c>
      <c r="Q141" s="65">
        <f t="shared" si="38"/>
        <v>-6000</v>
      </c>
      <c r="R141" s="65">
        <f t="shared" si="38"/>
        <v>-6000</v>
      </c>
      <c r="S141" s="65">
        <f t="shared" si="38"/>
        <v>-6000</v>
      </c>
      <c r="T141" s="65">
        <f t="shared" si="38"/>
        <v>-6000</v>
      </c>
      <c r="U141" s="65">
        <f t="shared" si="38"/>
        <v>-6000</v>
      </c>
      <c r="V141" s="65">
        <f t="shared" si="38"/>
        <v>-6000</v>
      </c>
      <c r="W141" s="65">
        <f t="shared" si="38"/>
        <v>-6000</v>
      </c>
      <c r="X141" s="65">
        <f t="shared" si="38"/>
        <v>-6000</v>
      </c>
      <c r="Y141" s="65">
        <f t="shared" si="38"/>
        <v>-6000</v>
      </c>
      <c r="Z141" s="65">
        <f t="shared" si="38"/>
        <v>-6000</v>
      </c>
      <c r="AA141" s="65">
        <f t="shared" si="38"/>
        <v>-6000</v>
      </c>
      <c r="AB141" s="65">
        <f t="shared" si="38"/>
        <v>-6000</v>
      </c>
      <c r="AC141" s="65">
        <f t="shared" si="38"/>
        <v>-6000</v>
      </c>
      <c r="AD141" s="65">
        <f t="shared" si="38"/>
        <v>-6000</v>
      </c>
      <c r="AE141" s="65">
        <f t="shared" si="38"/>
        <v>-6000</v>
      </c>
      <c r="AF141" s="65">
        <f t="shared" si="38"/>
        <v>-6000</v>
      </c>
      <c r="AG141" s="65">
        <f t="shared" si="38"/>
        <v>-6000</v>
      </c>
      <c r="AH141" s="65">
        <f t="shared" si="38"/>
        <v>-6000</v>
      </c>
      <c r="AI141" s="65">
        <f t="shared" si="38"/>
        <v>-6000</v>
      </c>
      <c r="AJ141" s="65">
        <f t="shared" si="38"/>
        <v>-6000</v>
      </c>
      <c r="AK141" s="65">
        <f t="shared" si="38"/>
        <v>-6000</v>
      </c>
      <c r="AL141" s="65">
        <f t="shared" si="38"/>
        <v>-6000</v>
      </c>
      <c r="AM141" s="65">
        <f t="shared" si="38"/>
        <v>-6000</v>
      </c>
      <c r="AN141" s="65">
        <f t="shared" ref="AN141:BM141" si="39">-$D61</f>
        <v>-6000</v>
      </c>
      <c r="AO141" s="65">
        <f t="shared" si="39"/>
        <v>-6000</v>
      </c>
      <c r="AP141" s="65">
        <f t="shared" si="39"/>
        <v>-6000</v>
      </c>
      <c r="AQ141" s="65">
        <f t="shared" si="39"/>
        <v>-6000</v>
      </c>
      <c r="AR141" s="65">
        <f t="shared" si="39"/>
        <v>-6000</v>
      </c>
      <c r="AS141" s="65">
        <f t="shared" si="39"/>
        <v>-6000</v>
      </c>
      <c r="AT141" s="65">
        <f t="shared" si="39"/>
        <v>-6000</v>
      </c>
      <c r="AU141" s="65">
        <f t="shared" si="39"/>
        <v>-6000</v>
      </c>
      <c r="AV141" s="65">
        <f t="shared" si="39"/>
        <v>-6000</v>
      </c>
      <c r="AW141" s="65">
        <f t="shared" si="39"/>
        <v>-6000</v>
      </c>
      <c r="AX141" s="65">
        <f t="shared" si="39"/>
        <v>-6000</v>
      </c>
      <c r="AY141" s="65">
        <f t="shared" si="39"/>
        <v>-6000</v>
      </c>
      <c r="AZ141" s="65">
        <f t="shared" si="39"/>
        <v>-6000</v>
      </c>
      <c r="BA141" s="65">
        <f t="shared" si="39"/>
        <v>-6000</v>
      </c>
      <c r="BB141" s="65">
        <f t="shared" si="39"/>
        <v>-6000</v>
      </c>
      <c r="BC141" s="65">
        <f t="shared" si="39"/>
        <v>-6000</v>
      </c>
      <c r="BD141" s="65">
        <f t="shared" si="39"/>
        <v>-6000</v>
      </c>
      <c r="BE141" s="65">
        <f t="shared" si="39"/>
        <v>-6000</v>
      </c>
      <c r="BF141" s="65">
        <f t="shared" si="39"/>
        <v>-6000</v>
      </c>
      <c r="BG141" s="65">
        <f t="shared" si="39"/>
        <v>-6000</v>
      </c>
      <c r="BH141" s="65">
        <f t="shared" si="39"/>
        <v>-6000</v>
      </c>
      <c r="BI141" s="65">
        <f t="shared" si="39"/>
        <v>-6000</v>
      </c>
      <c r="BJ141" s="65">
        <f t="shared" si="39"/>
        <v>-6000</v>
      </c>
      <c r="BK141" s="65">
        <f t="shared" si="39"/>
        <v>-6000</v>
      </c>
      <c r="BL141" s="65">
        <f t="shared" si="39"/>
        <v>-6000</v>
      </c>
      <c r="BM141" s="65">
        <f t="shared" si="39"/>
        <v>-6000</v>
      </c>
      <c r="BN141" s="22"/>
      <c r="BO141" s="22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6" s="20" customFormat="1">
      <c r="A142" s="15"/>
      <c r="B142" s="66" t="s">
        <v>88</v>
      </c>
      <c r="C142" s="31"/>
      <c r="D142" s="27"/>
      <c r="E142" s="27"/>
      <c r="F142" s="67">
        <f t="shared" ref="F142:AK142" ca="1" si="40">F128+F130</f>
        <v>-103391.93287356326</v>
      </c>
      <c r="G142" s="67">
        <f t="shared" ca="1" si="40"/>
        <v>41843.347126436769</v>
      </c>
      <c r="H142" s="67">
        <f t="shared" si="40"/>
        <v>317328.86712643679</v>
      </c>
      <c r="I142" s="67">
        <f t="shared" si="40"/>
        <v>381440.90712643682</v>
      </c>
      <c r="J142" s="67">
        <f t="shared" si="40"/>
        <v>424182.26712643681</v>
      </c>
      <c r="K142" s="67">
        <f t="shared" si="40"/>
        <v>338699.54712643684</v>
      </c>
      <c r="L142" s="67">
        <f t="shared" si="40"/>
        <v>338699.54712643684</v>
      </c>
      <c r="M142" s="67">
        <f t="shared" si="40"/>
        <v>317328.86712643679</v>
      </c>
      <c r="N142" s="67">
        <f t="shared" si="40"/>
        <v>381440.90712643682</v>
      </c>
      <c r="O142" s="67">
        <f t="shared" si="40"/>
        <v>402811.58712643676</v>
      </c>
      <c r="P142" s="67">
        <f t="shared" si="40"/>
        <v>445552.94712643675</v>
      </c>
      <c r="Q142" s="67">
        <f t="shared" si="40"/>
        <v>488294.30712643685</v>
      </c>
      <c r="R142" s="67">
        <f t="shared" si="40"/>
        <v>531662.06712643686</v>
      </c>
      <c r="S142" s="67">
        <f t="shared" si="40"/>
        <v>509779.82712643687</v>
      </c>
      <c r="T142" s="67">
        <f t="shared" si="40"/>
        <v>466015.34712643677</v>
      </c>
      <c r="U142" s="67">
        <f t="shared" si="40"/>
        <v>444133.10712643678</v>
      </c>
      <c r="V142" s="67">
        <f t="shared" si="40"/>
        <v>444133.10712643678</v>
      </c>
      <c r="W142" s="67">
        <f t="shared" si="40"/>
        <v>422250.86712643679</v>
      </c>
      <c r="X142" s="67">
        <f t="shared" si="40"/>
        <v>422250.86712643679</v>
      </c>
      <c r="Y142" s="67">
        <f t="shared" si="40"/>
        <v>422250.86712643679</v>
      </c>
      <c r="Z142" s="67">
        <f t="shared" si="40"/>
        <v>422250.86712643679</v>
      </c>
      <c r="AA142" s="67">
        <f t="shared" si="40"/>
        <v>422250.86712643679</v>
      </c>
      <c r="AB142" s="67">
        <f t="shared" si="40"/>
        <v>466015.34712643677</v>
      </c>
      <c r="AC142" s="67">
        <f t="shared" si="40"/>
        <v>487897.58712643676</v>
      </c>
      <c r="AD142" s="67">
        <f t="shared" si="40"/>
        <v>509779.82712643687</v>
      </c>
      <c r="AE142" s="67">
        <f t="shared" si="40"/>
        <v>466015.34712643677</v>
      </c>
      <c r="AF142" s="67">
        <f t="shared" si="40"/>
        <v>466015.34712643677</v>
      </c>
      <c r="AG142" s="67">
        <f t="shared" si="40"/>
        <v>466015.34712643677</v>
      </c>
      <c r="AH142" s="67">
        <f t="shared" si="40"/>
        <v>466015.34712643677</v>
      </c>
      <c r="AI142" s="67">
        <f t="shared" si="40"/>
        <v>444133.10712643678</v>
      </c>
      <c r="AJ142" s="67">
        <f t="shared" si="40"/>
        <v>422250.86712643679</v>
      </c>
      <c r="AK142" s="67">
        <f t="shared" si="40"/>
        <v>400368.6271264368</v>
      </c>
      <c r="AL142" s="67">
        <f t="shared" ref="AL142:BM142" si="41">AL128+AL130</f>
        <v>400368.6271264368</v>
      </c>
      <c r="AM142" s="67">
        <f t="shared" si="41"/>
        <v>444133.10712643678</v>
      </c>
      <c r="AN142" s="67">
        <f t="shared" si="41"/>
        <v>487897.58712643676</v>
      </c>
      <c r="AO142" s="67">
        <f t="shared" si="41"/>
        <v>487897.58712643676</v>
      </c>
      <c r="AP142" s="67">
        <f t="shared" si="41"/>
        <v>531662.06712643686</v>
      </c>
      <c r="AQ142" s="67">
        <f t="shared" si="41"/>
        <v>487897.58712643676</v>
      </c>
      <c r="AR142" s="67">
        <f t="shared" si="41"/>
        <v>444133.10712643678</v>
      </c>
      <c r="AS142" s="67">
        <f t="shared" si="41"/>
        <v>444133.10712643678</v>
      </c>
      <c r="AT142" s="67">
        <f t="shared" si="41"/>
        <v>422250.86712643679</v>
      </c>
      <c r="AU142" s="67">
        <f t="shared" si="41"/>
        <v>400368.6271264368</v>
      </c>
      <c r="AV142" s="67">
        <f t="shared" si="41"/>
        <v>378486.38712643692</v>
      </c>
      <c r="AW142" s="67">
        <f t="shared" si="41"/>
        <v>378486.38712643692</v>
      </c>
      <c r="AX142" s="67">
        <f t="shared" si="41"/>
        <v>444133.10712643678</v>
      </c>
      <c r="AY142" s="67">
        <f t="shared" si="41"/>
        <v>466015.34712643677</v>
      </c>
      <c r="AZ142" s="67">
        <f t="shared" si="41"/>
        <v>509779.82712643687</v>
      </c>
      <c r="BA142" s="67">
        <f t="shared" si="41"/>
        <v>531662.06712643686</v>
      </c>
      <c r="BB142" s="67">
        <f t="shared" si="41"/>
        <v>531035.66712643683</v>
      </c>
      <c r="BC142" s="67">
        <f t="shared" si="41"/>
        <v>445552.94712643675</v>
      </c>
      <c r="BD142" s="67">
        <f t="shared" si="41"/>
        <v>424182.26712643681</v>
      </c>
      <c r="BE142" s="67">
        <f t="shared" si="41"/>
        <v>381440.90712643682</v>
      </c>
      <c r="BF142" s="67">
        <f t="shared" si="41"/>
        <v>381440.90712643682</v>
      </c>
      <c r="BG142" s="67">
        <f t="shared" si="41"/>
        <v>402811.58712643676</v>
      </c>
      <c r="BH142" s="67">
        <f t="shared" si="41"/>
        <v>360070.22712643689</v>
      </c>
      <c r="BI142" s="67">
        <f t="shared" si="41"/>
        <v>381440.90712643682</v>
      </c>
      <c r="BJ142" s="67">
        <f t="shared" si="41"/>
        <v>424182.26712643681</v>
      </c>
      <c r="BK142" s="67">
        <f t="shared" si="41"/>
        <v>445552.94712643675</v>
      </c>
      <c r="BL142" s="67">
        <f t="shared" si="41"/>
        <v>424182.26712643681</v>
      </c>
      <c r="BM142" s="67">
        <f t="shared" si="41"/>
        <v>424182.26712643681</v>
      </c>
      <c r="BN142" s="22"/>
      <c r="BO142" s="22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6" s="20" customFormat="1" ht="15.75" customHeight="1">
      <c r="A143" s="32"/>
      <c r="B143" s="68"/>
      <c r="C143" s="68"/>
      <c r="D143" s="27"/>
      <c r="E143" s="27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s="20" customFormat="1">
      <c r="A144" s="15"/>
      <c r="B144" s="63" t="s">
        <v>90</v>
      </c>
      <c r="C144" s="27"/>
      <c r="D144" s="27"/>
      <c r="E144" s="27"/>
      <c r="F144" s="65">
        <f t="shared" ref="F144:AK144" si="42">-$D62</f>
        <v>-34658.400000000001</v>
      </c>
      <c r="G144" s="65">
        <f t="shared" si="42"/>
        <v>-34658.400000000001</v>
      </c>
      <c r="H144" s="65">
        <f t="shared" si="42"/>
        <v>-34658.400000000001</v>
      </c>
      <c r="I144" s="65">
        <f t="shared" si="42"/>
        <v>-34658.400000000001</v>
      </c>
      <c r="J144" s="65">
        <f t="shared" si="42"/>
        <v>-34658.400000000001</v>
      </c>
      <c r="K144" s="65">
        <f t="shared" si="42"/>
        <v>-34658.400000000001</v>
      </c>
      <c r="L144" s="65">
        <f t="shared" si="42"/>
        <v>-34658.400000000001</v>
      </c>
      <c r="M144" s="65">
        <f t="shared" si="42"/>
        <v>-34658.400000000001</v>
      </c>
      <c r="N144" s="65">
        <f t="shared" si="42"/>
        <v>-34658.400000000001</v>
      </c>
      <c r="O144" s="65">
        <f t="shared" si="42"/>
        <v>-34658.400000000001</v>
      </c>
      <c r="P144" s="65">
        <f t="shared" si="42"/>
        <v>-34658.400000000001</v>
      </c>
      <c r="Q144" s="65">
        <f t="shared" si="42"/>
        <v>-34658.400000000001</v>
      </c>
      <c r="R144" s="65">
        <f t="shared" si="42"/>
        <v>-34658.400000000001</v>
      </c>
      <c r="S144" s="65">
        <f t="shared" si="42"/>
        <v>-34658.400000000001</v>
      </c>
      <c r="T144" s="65">
        <f t="shared" si="42"/>
        <v>-34658.400000000001</v>
      </c>
      <c r="U144" s="65">
        <f t="shared" si="42"/>
        <v>-34658.400000000001</v>
      </c>
      <c r="V144" s="65">
        <f t="shared" si="42"/>
        <v>-34658.400000000001</v>
      </c>
      <c r="W144" s="65">
        <f t="shared" si="42"/>
        <v>-34658.400000000001</v>
      </c>
      <c r="X144" s="65">
        <f t="shared" si="42"/>
        <v>-34658.400000000001</v>
      </c>
      <c r="Y144" s="65">
        <f t="shared" si="42"/>
        <v>-34658.400000000001</v>
      </c>
      <c r="Z144" s="65">
        <f t="shared" si="42"/>
        <v>-34658.400000000001</v>
      </c>
      <c r="AA144" s="65">
        <f t="shared" si="42"/>
        <v>-34658.400000000001</v>
      </c>
      <c r="AB144" s="65">
        <f t="shared" si="42"/>
        <v>-34658.400000000001</v>
      </c>
      <c r="AC144" s="65">
        <f t="shared" si="42"/>
        <v>-34658.400000000001</v>
      </c>
      <c r="AD144" s="65">
        <f t="shared" si="42"/>
        <v>-34658.400000000001</v>
      </c>
      <c r="AE144" s="65">
        <f t="shared" si="42"/>
        <v>-34658.400000000001</v>
      </c>
      <c r="AF144" s="65">
        <f t="shared" si="42"/>
        <v>-34658.400000000001</v>
      </c>
      <c r="AG144" s="65">
        <f t="shared" si="42"/>
        <v>-34658.400000000001</v>
      </c>
      <c r="AH144" s="65">
        <f t="shared" si="42"/>
        <v>-34658.400000000001</v>
      </c>
      <c r="AI144" s="65">
        <f t="shared" si="42"/>
        <v>-34658.400000000001</v>
      </c>
      <c r="AJ144" s="65">
        <f t="shared" si="42"/>
        <v>-34658.400000000001</v>
      </c>
      <c r="AK144" s="65">
        <f t="shared" si="42"/>
        <v>-34658.400000000001</v>
      </c>
      <c r="AL144" s="65">
        <f t="shared" ref="AL144:BM144" si="43">-$D62</f>
        <v>-34658.400000000001</v>
      </c>
      <c r="AM144" s="65">
        <f t="shared" si="43"/>
        <v>-34658.400000000001</v>
      </c>
      <c r="AN144" s="65">
        <f t="shared" si="43"/>
        <v>-34658.400000000001</v>
      </c>
      <c r="AO144" s="65">
        <f t="shared" si="43"/>
        <v>-34658.400000000001</v>
      </c>
      <c r="AP144" s="65">
        <f t="shared" si="43"/>
        <v>-34658.400000000001</v>
      </c>
      <c r="AQ144" s="65">
        <f t="shared" si="43"/>
        <v>-34658.400000000001</v>
      </c>
      <c r="AR144" s="65">
        <f t="shared" si="43"/>
        <v>-34658.400000000001</v>
      </c>
      <c r="AS144" s="65">
        <f t="shared" si="43"/>
        <v>-34658.400000000001</v>
      </c>
      <c r="AT144" s="65">
        <f t="shared" si="43"/>
        <v>-34658.400000000001</v>
      </c>
      <c r="AU144" s="65">
        <f t="shared" si="43"/>
        <v>-34658.400000000001</v>
      </c>
      <c r="AV144" s="65">
        <f t="shared" si="43"/>
        <v>-34658.400000000001</v>
      </c>
      <c r="AW144" s="65">
        <f t="shared" si="43"/>
        <v>-34658.400000000001</v>
      </c>
      <c r="AX144" s="65">
        <f t="shared" si="43"/>
        <v>-34658.400000000001</v>
      </c>
      <c r="AY144" s="65">
        <f t="shared" si="43"/>
        <v>-34658.400000000001</v>
      </c>
      <c r="AZ144" s="65">
        <f t="shared" si="43"/>
        <v>-34658.400000000001</v>
      </c>
      <c r="BA144" s="65">
        <f t="shared" si="43"/>
        <v>-34658.400000000001</v>
      </c>
      <c r="BB144" s="65">
        <f t="shared" si="43"/>
        <v>-34658.400000000001</v>
      </c>
      <c r="BC144" s="65">
        <f t="shared" si="43"/>
        <v>-34658.400000000001</v>
      </c>
      <c r="BD144" s="65">
        <f t="shared" si="43"/>
        <v>-34658.400000000001</v>
      </c>
      <c r="BE144" s="65">
        <f t="shared" si="43"/>
        <v>-34658.400000000001</v>
      </c>
      <c r="BF144" s="65">
        <f t="shared" si="43"/>
        <v>-34658.400000000001</v>
      </c>
      <c r="BG144" s="65">
        <f t="shared" si="43"/>
        <v>-34658.400000000001</v>
      </c>
      <c r="BH144" s="65">
        <f t="shared" si="43"/>
        <v>-34658.400000000001</v>
      </c>
      <c r="BI144" s="65">
        <f t="shared" si="43"/>
        <v>-34658.400000000001</v>
      </c>
      <c r="BJ144" s="65">
        <f t="shared" si="43"/>
        <v>-34658.400000000001</v>
      </c>
      <c r="BK144" s="65">
        <f t="shared" si="43"/>
        <v>-34658.400000000001</v>
      </c>
      <c r="BL144" s="65">
        <f t="shared" si="43"/>
        <v>-34658.400000000001</v>
      </c>
      <c r="BM144" s="65">
        <f t="shared" si="43"/>
        <v>-34658.400000000001</v>
      </c>
      <c r="BN144" s="22"/>
      <c r="BO144" s="22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6" s="20" customFormat="1">
      <c r="A145" s="15"/>
      <c r="B145" s="66" t="s">
        <v>17</v>
      </c>
      <c r="C145" s="31"/>
      <c r="D145" s="27"/>
      <c r="E145" s="27"/>
      <c r="F145" s="67">
        <f t="shared" ref="F145:AK145" ca="1" si="44">F142+F144</f>
        <v>-138050.33287356325</v>
      </c>
      <c r="G145" s="67">
        <f t="shared" ca="1" si="44"/>
        <v>7184.9471264367676</v>
      </c>
      <c r="H145" s="67">
        <f t="shared" si="44"/>
        <v>282670.46712643676</v>
      </c>
      <c r="I145" s="67">
        <f t="shared" si="44"/>
        <v>346782.5071264368</v>
      </c>
      <c r="J145" s="67">
        <f t="shared" si="44"/>
        <v>389523.86712643679</v>
      </c>
      <c r="K145" s="67">
        <f t="shared" si="44"/>
        <v>304041.14712643682</v>
      </c>
      <c r="L145" s="67">
        <f t="shared" si="44"/>
        <v>304041.14712643682</v>
      </c>
      <c r="M145" s="67">
        <f t="shared" si="44"/>
        <v>282670.46712643676</v>
      </c>
      <c r="N145" s="67">
        <f t="shared" si="44"/>
        <v>346782.5071264368</v>
      </c>
      <c r="O145" s="67">
        <f t="shared" si="44"/>
        <v>368153.18712643674</v>
      </c>
      <c r="P145" s="67">
        <f t="shared" si="44"/>
        <v>410894.54712643672</v>
      </c>
      <c r="Q145" s="67">
        <f t="shared" si="44"/>
        <v>453635.90712643682</v>
      </c>
      <c r="R145" s="67">
        <f t="shared" si="44"/>
        <v>497003.66712643683</v>
      </c>
      <c r="S145" s="67">
        <f t="shared" si="44"/>
        <v>475121.42712643684</v>
      </c>
      <c r="T145" s="67">
        <f t="shared" si="44"/>
        <v>431356.94712643675</v>
      </c>
      <c r="U145" s="67">
        <f t="shared" si="44"/>
        <v>409474.70712643676</v>
      </c>
      <c r="V145" s="67">
        <f t="shared" si="44"/>
        <v>409474.70712643676</v>
      </c>
      <c r="W145" s="67">
        <f t="shared" si="44"/>
        <v>387592.46712643676</v>
      </c>
      <c r="X145" s="67">
        <f t="shared" si="44"/>
        <v>387592.46712643676</v>
      </c>
      <c r="Y145" s="67">
        <f t="shared" si="44"/>
        <v>387592.46712643676</v>
      </c>
      <c r="Z145" s="67">
        <f t="shared" si="44"/>
        <v>387592.46712643676</v>
      </c>
      <c r="AA145" s="67">
        <f t="shared" si="44"/>
        <v>387592.46712643676</v>
      </c>
      <c r="AB145" s="67">
        <f t="shared" si="44"/>
        <v>431356.94712643675</v>
      </c>
      <c r="AC145" s="67">
        <f t="shared" si="44"/>
        <v>453239.18712643674</v>
      </c>
      <c r="AD145" s="67">
        <f t="shared" si="44"/>
        <v>475121.42712643684</v>
      </c>
      <c r="AE145" s="67">
        <f t="shared" si="44"/>
        <v>431356.94712643675</v>
      </c>
      <c r="AF145" s="67">
        <f t="shared" si="44"/>
        <v>431356.94712643675</v>
      </c>
      <c r="AG145" s="67">
        <f t="shared" si="44"/>
        <v>431356.94712643675</v>
      </c>
      <c r="AH145" s="67">
        <f t="shared" si="44"/>
        <v>431356.94712643675</v>
      </c>
      <c r="AI145" s="67">
        <f t="shared" si="44"/>
        <v>409474.70712643676</v>
      </c>
      <c r="AJ145" s="67">
        <f t="shared" si="44"/>
        <v>387592.46712643676</v>
      </c>
      <c r="AK145" s="67">
        <f t="shared" si="44"/>
        <v>365710.22712643677</v>
      </c>
      <c r="AL145" s="67">
        <f t="shared" ref="AL145:BM145" si="45">AL142+AL144</f>
        <v>365710.22712643677</v>
      </c>
      <c r="AM145" s="67">
        <f t="shared" si="45"/>
        <v>409474.70712643676</v>
      </c>
      <c r="AN145" s="67">
        <f t="shared" si="45"/>
        <v>453239.18712643674</v>
      </c>
      <c r="AO145" s="67">
        <f t="shared" si="45"/>
        <v>453239.18712643674</v>
      </c>
      <c r="AP145" s="67">
        <f t="shared" si="45"/>
        <v>497003.66712643683</v>
      </c>
      <c r="AQ145" s="67">
        <f t="shared" si="45"/>
        <v>453239.18712643674</v>
      </c>
      <c r="AR145" s="67">
        <f t="shared" si="45"/>
        <v>409474.70712643676</v>
      </c>
      <c r="AS145" s="67">
        <f t="shared" si="45"/>
        <v>409474.70712643676</v>
      </c>
      <c r="AT145" s="67">
        <f t="shared" si="45"/>
        <v>387592.46712643676</v>
      </c>
      <c r="AU145" s="67">
        <f t="shared" si="45"/>
        <v>365710.22712643677</v>
      </c>
      <c r="AV145" s="67">
        <f t="shared" si="45"/>
        <v>343827.9871264369</v>
      </c>
      <c r="AW145" s="67">
        <f t="shared" si="45"/>
        <v>343827.9871264369</v>
      </c>
      <c r="AX145" s="67">
        <f t="shared" si="45"/>
        <v>409474.70712643676</v>
      </c>
      <c r="AY145" s="67">
        <f t="shared" si="45"/>
        <v>431356.94712643675</v>
      </c>
      <c r="AZ145" s="67">
        <f t="shared" si="45"/>
        <v>475121.42712643684</v>
      </c>
      <c r="BA145" s="67">
        <f t="shared" si="45"/>
        <v>497003.66712643683</v>
      </c>
      <c r="BB145" s="67">
        <f t="shared" si="45"/>
        <v>496377.26712643681</v>
      </c>
      <c r="BC145" s="67">
        <f t="shared" si="45"/>
        <v>410894.54712643672</v>
      </c>
      <c r="BD145" s="67">
        <f t="shared" si="45"/>
        <v>389523.86712643679</v>
      </c>
      <c r="BE145" s="67">
        <f t="shared" si="45"/>
        <v>346782.5071264368</v>
      </c>
      <c r="BF145" s="67">
        <f t="shared" si="45"/>
        <v>346782.5071264368</v>
      </c>
      <c r="BG145" s="67">
        <f t="shared" si="45"/>
        <v>368153.18712643674</v>
      </c>
      <c r="BH145" s="67">
        <f t="shared" si="45"/>
        <v>325411.82712643687</v>
      </c>
      <c r="BI145" s="67">
        <f t="shared" si="45"/>
        <v>346782.5071264368</v>
      </c>
      <c r="BJ145" s="67">
        <f t="shared" si="45"/>
        <v>389523.86712643679</v>
      </c>
      <c r="BK145" s="67">
        <f t="shared" si="45"/>
        <v>410894.54712643672</v>
      </c>
      <c r="BL145" s="67">
        <f t="shared" si="45"/>
        <v>389523.86712643679</v>
      </c>
      <c r="BM145" s="67">
        <f t="shared" si="45"/>
        <v>389523.86712643679</v>
      </c>
      <c r="BN145" s="22"/>
      <c r="BO145" s="22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6" s="20" customFormat="1">
      <c r="A146" s="15"/>
      <c r="B146" s="63"/>
      <c r="C146" s="27"/>
      <c r="D146" s="27"/>
      <c r="E146" s="27"/>
      <c r="F146" s="69"/>
      <c r="G146" s="69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22"/>
      <c r="BO146" s="22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6" s="20" customFormat="1">
      <c r="A147" s="15"/>
      <c r="B147" s="64" t="s">
        <v>87</v>
      </c>
      <c r="C147" s="27"/>
      <c r="D147" s="27"/>
      <c r="E147" s="27"/>
      <c r="F147" s="27"/>
      <c r="G147" s="27"/>
      <c r="H147" s="65">
        <f>-H122*$D$69*'Финансовая модель'!H$289</f>
        <v>-6389.28</v>
      </c>
      <c r="I147" s="65">
        <f>-I122*$D$69*'Финансовая модель'!I$289</f>
        <v>0</v>
      </c>
      <c r="J147" s="65">
        <f>-J122*$D$69*'Финансовая модель'!J$289</f>
        <v>0</v>
      </c>
      <c r="K147" s="65">
        <f>-K122*$D$69*'Финансовая модель'!K$289</f>
        <v>-6577.2000000000007</v>
      </c>
      <c r="L147" s="65">
        <f>-L122*$D$69*'Финансовая модель'!L$289</f>
        <v>0</v>
      </c>
      <c r="M147" s="65">
        <f>-M122*$D$69*'Финансовая модель'!M$289</f>
        <v>0</v>
      </c>
      <c r="N147" s="65">
        <f>-N122*$D$69*'Финансовая модель'!N$289</f>
        <v>-6953.04</v>
      </c>
      <c r="O147" s="65">
        <f>-O122*$D$69*'Финансовая модель'!O$289</f>
        <v>0</v>
      </c>
      <c r="P147" s="65">
        <f>-P122*$D$69*'Финансовая модель'!P$289</f>
        <v>0</v>
      </c>
      <c r="Q147" s="65">
        <f>-Q122*$D$69*'Финансовая модель'!Q$289</f>
        <v>-7892.6399999999994</v>
      </c>
      <c r="R147" s="65">
        <f>-R122*$D$69*'Финансовая модель'!R$289</f>
        <v>0</v>
      </c>
      <c r="S147" s="65">
        <f>-S122*$D$69*'Финансовая модель'!S$289</f>
        <v>0</v>
      </c>
      <c r="T147" s="65">
        <f>-T122*$D$69*'Финансовая модель'!T$289</f>
        <v>-10022.4</v>
      </c>
      <c r="U147" s="65">
        <f>-U122*$D$69*'Финансовая модель'!U$289</f>
        <v>0</v>
      </c>
      <c r="V147" s="65">
        <f>-V122*$D$69*'Финансовая модель'!V$289</f>
        <v>0</v>
      </c>
      <c r="W147" s="65">
        <f>-W122*$D$69*'Финансовая модель'!W$289</f>
        <v>-9521.2799999999988</v>
      </c>
      <c r="X147" s="65">
        <f>-X122*$D$69*'Финансовая модель'!X$289</f>
        <v>0</v>
      </c>
      <c r="Y147" s="65">
        <f>-Y122*$D$69*'Финансовая модель'!Y$289</f>
        <v>0</v>
      </c>
      <c r="Z147" s="65">
        <f>-Z122*$D$69*'Финансовая модель'!Z$289</f>
        <v>-9521.2799999999988</v>
      </c>
      <c r="AA147" s="65">
        <f>-AA122*$D$69*'Финансовая модель'!AA$289</f>
        <v>0</v>
      </c>
      <c r="AB147" s="65">
        <f>-AB122*$D$69*'Финансовая модель'!AB$289</f>
        <v>0</v>
      </c>
      <c r="AC147" s="65">
        <f>-AC122*$D$69*'Финансовая модель'!AC$289</f>
        <v>-10272.959999999999</v>
      </c>
      <c r="AD147" s="65">
        <f>-AD122*$D$69*'Финансовая модель'!AD$289</f>
        <v>0</v>
      </c>
      <c r="AE147" s="65">
        <f>-AE122*$D$69*'Финансовая модель'!AE$289</f>
        <v>0</v>
      </c>
      <c r="AF147" s="65">
        <f>-AF122*$D$69*'Финансовая модель'!AF$289</f>
        <v>-10022.4</v>
      </c>
      <c r="AG147" s="65">
        <f>-AG122*$D$69*'Финансовая модель'!AG$289</f>
        <v>0</v>
      </c>
      <c r="AH147" s="65">
        <f>-AH122*$D$69*'Финансовая модель'!AH$289</f>
        <v>0</v>
      </c>
      <c r="AI147" s="65">
        <f>-AI122*$D$69*'Финансовая модель'!AI$289</f>
        <v>-9771.84</v>
      </c>
      <c r="AJ147" s="65">
        <f>-AJ122*$D$69*'Финансовая модель'!AJ$289</f>
        <v>0</v>
      </c>
      <c r="AK147" s="65">
        <f>-AK122*$D$69*'Финансовая модель'!AK$289</f>
        <v>0</v>
      </c>
      <c r="AL147" s="65">
        <f>-AL122*$D$69*'Финансовая модель'!AL$289</f>
        <v>-9270.7199999999993</v>
      </c>
      <c r="AM147" s="65">
        <f>-AM122*$D$69*'Финансовая модель'!AM$289</f>
        <v>0</v>
      </c>
      <c r="AN147" s="65">
        <f>-AN122*$D$69*'Финансовая модель'!AN$289</f>
        <v>0</v>
      </c>
      <c r="AO147" s="65">
        <f>-AO122*$D$69*'Финансовая модель'!AO$289</f>
        <v>-10272.959999999999</v>
      </c>
      <c r="AP147" s="65">
        <f>-AP122*$D$69*'Финансовая модель'!AP$289</f>
        <v>0</v>
      </c>
      <c r="AQ147" s="65">
        <f>-AQ122*$D$69*'Финансовая модель'!AQ$289</f>
        <v>0</v>
      </c>
      <c r="AR147" s="65">
        <f>-AR122*$D$69*'Финансовая модель'!AR$289</f>
        <v>-9771.84</v>
      </c>
      <c r="AS147" s="65">
        <f>-AS122*$D$69*'Финансовая модель'!AS$289</f>
        <v>0</v>
      </c>
      <c r="AT147" s="65">
        <f>-AT122*$D$69*'Финансовая модель'!AT$289</f>
        <v>0</v>
      </c>
      <c r="AU147" s="65">
        <f>-AU122*$D$69*'Финансовая модель'!AU$289</f>
        <v>-9270.7199999999993</v>
      </c>
      <c r="AV147" s="65">
        <f>-AV122*$D$69*'Финансовая модель'!AV$289</f>
        <v>0</v>
      </c>
      <c r="AW147" s="65">
        <f>-AW122*$D$69*'Финансовая модель'!AW$289</f>
        <v>0</v>
      </c>
      <c r="AX147" s="65">
        <f>-AX122*$D$69*'Финансовая модель'!AX$289</f>
        <v>-9771.84</v>
      </c>
      <c r="AY147" s="65">
        <f>-AY122*$D$69*'Финансовая модель'!AY$289</f>
        <v>0</v>
      </c>
      <c r="AZ147" s="65">
        <f>-AZ122*$D$69*'Финансовая модель'!AZ$289</f>
        <v>0</v>
      </c>
      <c r="BA147" s="65">
        <f>-BA122*$D$69*'Финансовая модель'!BA$289</f>
        <v>-10774.08</v>
      </c>
      <c r="BB147" s="65">
        <f>-BB122*$D$69*'Финансовая модель'!BB$289</f>
        <v>0</v>
      </c>
      <c r="BC147" s="65">
        <f>-BC122*$D$69*'Финансовая модель'!BC$289</f>
        <v>0</v>
      </c>
      <c r="BD147" s="65">
        <f>-BD122*$D$69*'Финансовая модель'!BD$289</f>
        <v>-7328.88</v>
      </c>
      <c r="BE147" s="65">
        <f>-BE122*$D$69*'Финансовая модель'!BE$289</f>
        <v>0</v>
      </c>
      <c r="BF147" s="65">
        <f>-BF122*$D$69*'Финансовая модель'!BF$289</f>
        <v>0</v>
      </c>
      <c r="BG147" s="65">
        <f>-BG122*$D$69*'Финансовая модель'!BG$289</f>
        <v>-7140.96</v>
      </c>
      <c r="BH147" s="65">
        <f>-BH122*$D$69*'Финансовая модель'!BH$289</f>
        <v>0</v>
      </c>
      <c r="BI147" s="65">
        <f>-BI122*$D$69*'Финансовая модель'!BI$289</f>
        <v>0</v>
      </c>
      <c r="BJ147" s="65">
        <f>-BJ122*$D$69*'Финансовая модель'!BJ$289</f>
        <v>-7328.88</v>
      </c>
      <c r="BK147" s="65">
        <f>-BK122*$D$69*'Финансовая модель'!BK$289</f>
        <v>0</v>
      </c>
      <c r="BL147" s="65">
        <f>-BL122*$D$69*'Финансовая модель'!BL$289</f>
        <v>0</v>
      </c>
      <c r="BM147" s="65">
        <f>-BM122*$D$69*'Финансовая модель'!BM$289</f>
        <v>-7328.88</v>
      </c>
      <c r="BN147" s="147"/>
      <c r="BO147" s="147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148"/>
      <c r="CB147" s="148"/>
      <c r="CC147" s="148"/>
      <c r="CD147" s="148"/>
      <c r="CE147" s="148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6" s="146" customFormat="1">
      <c r="A148" s="141"/>
      <c r="B148" s="142" t="s">
        <v>11</v>
      </c>
      <c r="C148" s="143"/>
      <c r="D148" s="143"/>
      <c r="E148" s="144">
        <f t="shared" ref="E148:AJ148" si="46">E145+E147</f>
        <v>0</v>
      </c>
      <c r="F148" s="144">
        <f t="shared" ca="1" si="46"/>
        <v>-138050.33287356325</v>
      </c>
      <c r="G148" s="144">
        <f t="shared" ca="1" si="46"/>
        <v>7184.9471264367676</v>
      </c>
      <c r="H148" s="144">
        <f t="shared" si="46"/>
        <v>276281.18712643674</v>
      </c>
      <c r="I148" s="144">
        <f t="shared" si="46"/>
        <v>346782.5071264368</v>
      </c>
      <c r="J148" s="144">
        <f t="shared" si="46"/>
        <v>389523.86712643679</v>
      </c>
      <c r="K148" s="144">
        <f t="shared" si="46"/>
        <v>297463.9471264368</v>
      </c>
      <c r="L148" s="144">
        <f t="shared" si="46"/>
        <v>304041.14712643682</v>
      </c>
      <c r="M148" s="144">
        <f t="shared" si="46"/>
        <v>282670.46712643676</v>
      </c>
      <c r="N148" s="144">
        <f t="shared" si="46"/>
        <v>339829.46712643682</v>
      </c>
      <c r="O148" s="144">
        <f t="shared" si="46"/>
        <v>368153.18712643674</v>
      </c>
      <c r="P148" s="144">
        <f t="shared" si="46"/>
        <v>410894.54712643672</v>
      </c>
      <c r="Q148" s="144">
        <f t="shared" si="46"/>
        <v>445743.26712643681</v>
      </c>
      <c r="R148" s="144">
        <f>R145+R147</f>
        <v>497003.66712643683</v>
      </c>
      <c r="S148" s="144">
        <f t="shared" si="46"/>
        <v>475121.42712643684</v>
      </c>
      <c r="T148" s="144">
        <f t="shared" si="46"/>
        <v>421334.54712643672</v>
      </c>
      <c r="U148" s="144">
        <f t="shared" si="46"/>
        <v>409474.70712643676</v>
      </c>
      <c r="V148" s="144">
        <f t="shared" si="46"/>
        <v>409474.70712643676</v>
      </c>
      <c r="W148" s="144">
        <f t="shared" si="46"/>
        <v>378071.18712643674</v>
      </c>
      <c r="X148" s="144">
        <f t="shared" si="46"/>
        <v>387592.46712643676</v>
      </c>
      <c r="Y148" s="144">
        <f t="shared" si="46"/>
        <v>387592.46712643676</v>
      </c>
      <c r="Z148" s="144">
        <f t="shared" si="46"/>
        <v>378071.18712643674</v>
      </c>
      <c r="AA148" s="144">
        <f t="shared" si="46"/>
        <v>387592.46712643676</v>
      </c>
      <c r="AB148" s="144">
        <f t="shared" si="46"/>
        <v>431356.94712643675</v>
      </c>
      <c r="AC148" s="144">
        <f t="shared" si="46"/>
        <v>442966.22712643672</v>
      </c>
      <c r="AD148" s="144">
        <f t="shared" si="46"/>
        <v>475121.42712643684</v>
      </c>
      <c r="AE148" s="144">
        <f t="shared" si="46"/>
        <v>431356.94712643675</v>
      </c>
      <c r="AF148" s="144">
        <f t="shared" si="46"/>
        <v>421334.54712643672</v>
      </c>
      <c r="AG148" s="144">
        <f t="shared" si="46"/>
        <v>431356.94712643675</v>
      </c>
      <c r="AH148" s="144">
        <f t="shared" si="46"/>
        <v>431356.94712643675</v>
      </c>
      <c r="AI148" s="144">
        <f t="shared" si="46"/>
        <v>399702.86712643673</v>
      </c>
      <c r="AJ148" s="144">
        <f t="shared" si="46"/>
        <v>387592.46712643676</v>
      </c>
      <c r="AK148" s="144">
        <f t="shared" ref="AK148:BM148" si="47">AK145+AK147</f>
        <v>365710.22712643677</v>
      </c>
      <c r="AL148" s="144">
        <f t="shared" si="47"/>
        <v>356439.5071264368</v>
      </c>
      <c r="AM148" s="144">
        <f t="shared" si="47"/>
        <v>409474.70712643676</v>
      </c>
      <c r="AN148" s="144">
        <f t="shared" si="47"/>
        <v>453239.18712643674</v>
      </c>
      <c r="AO148" s="144">
        <f t="shared" si="47"/>
        <v>442966.22712643672</v>
      </c>
      <c r="AP148" s="144">
        <f t="shared" si="47"/>
        <v>497003.66712643683</v>
      </c>
      <c r="AQ148" s="144">
        <f t="shared" si="47"/>
        <v>453239.18712643674</v>
      </c>
      <c r="AR148" s="144">
        <f t="shared" si="47"/>
        <v>399702.86712643673</v>
      </c>
      <c r="AS148" s="144">
        <f t="shared" si="47"/>
        <v>409474.70712643676</v>
      </c>
      <c r="AT148" s="144">
        <f t="shared" si="47"/>
        <v>387592.46712643676</v>
      </c>
      <c r="AU148" s="144">
        <f t="shared" si="47"/>
        <v>356439.5071264368</v>
      </c>
      <c r="AV148" s="144">
        <f t="shared" si="47"/>
        <v>343827.9871264369</v>
      </c>
      <c r="AW148" s="144">
        <f t="shared" si="47"/>
        <v>343827.9871264369</v>
      </c>
      <c r="AX148" s="144">
        <f t="shared" si="47"/>
        <v>399702.86712643673</v>
      </c>
      <c r="AY148" s="144">
        <f t="shared" si="47"/>
        <v>431356.94712643675</v>
      </c>
      <c r="AZ148" s="144">
        <f t="shared" si="47"/>
        <v>475121.42712643684</v>
      </c>
      <c r="BA148" s="144">
        <f t="shared" si="47"/>
        <v>486229.58712643682</v>
      </c>
      <c r="BB148" s="144">
        <f t="shared" si="47"/>
        <v>496377.26712643681</v>
      </c>
      <c r="BC148" s="144">
        <f t="shared" si="47"/>
        <v>410894.54712643672</v>
      </c>
      <c r="BD148" s="144">
        <f t="shared" si="47"/>
        <v>382194.98712643678</v>
      </c>
      <c r="BE148" s="144">
        <f t="shared" si="47"/>
        <v>346782.5071264368</v>
      </c>
      <c r="BF148" s="144">
        <f t="shared" si="47"/>
        <v>346782.5071264368</v>
      </c>
      <c r="BG148" s="144">
        <f t="shared" si="47"/>
        <v>361012.22712643672</v>
      </c>
      <c r="BH148" s="144">
        <f t="shared" si="47"/>
        <v>325411.82712643687</v>
      </c>
      <c r="BI148" s="144">
        <f t="shared" si="47"/>
        <v>346782.5071264368</v>
      </c>
      <c r="BJ148" s="144">
        <f t="shared" si="47"/>
        <v>382194.98712643678</v>
      </c>
      <c r="BK148" s="144">
        <f t="shared" si="47"/>
        <v>410894.54712643672</v>
      </c>
      <c r="BL148" s="144">
        <f t="shared" si="47"/>
        <v>389523.86712643679</v>
      </c>
      <c r="BM148" s="144">
        <f t="shared" si="47"/>
        <v>382194.98712643678</v>
      </c>
      <c r="BN148" s="147"/>
      <c r="BO148" s="147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148"/>
      <c r="CB148" s="148"/>
      <c r="CC148" s="148"/>
      <c r="CD148" s="148"/>
      <c r="CE148" s="148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</row>
    <row r="149" spans="1:256" s="20" customFormat="1">
      <c r="A149" s="15"/>
      <c r="B149" s="22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147"/>
      <c r="BO149" s="147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148"/>
      <c r="CB149" s="148"/>
      <c r="CC149" s="148"/>
      <c r="CD149" s="148"/>
      <c r="CE149" s="148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6" s="20" customFormat="1">
      <c r="A150" s="15"/>
      <c r="B150" s="64" t="s">
        <v>10</v>
      </c>
      <c r="C150" s="27"/>
      <c r="D150" s="27"/>
      <c r="E150" s="30">
        <f>-F108</f>
        <v>-4951200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147"/>
      <c r="BO150" s="147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148"/>
      <c r="CB150" s="148"/>
      <c r="CC150" s="148"/>
      <c r="CD150" s="148"/>
      <c r="CE150" s="148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6" s="20" customFormat="1">
      <c r="A151" s="15"/>
      <c r="B151" s="64" t="s">
        <v>97</v>
      </c>
      <c r="C151" s="27"/>
      <c r="D151" s="27"/>
      <c r="E151" s="65"/>
      <c r="F151" s="65">
        <f t="shared" ref="F151:BL151" si="48">-F144</f>
        <v>34658.400000000001</v>
      </c>
      <c r="G151" s="65">
        <f t="shared" si="48"/>
        <v>34658.400000000001</v>
      </c>
      <c r="H151" s="65">
        <f t="shared" si="48"/>
        <v>34658.400000000001</v>
      </c>
      <c r="I151" s="65">
        <f t="shared" si="48"/>
        <v>34658.400000000001</v>
      </c>
      <c r="J151" s="65">
        <f t="shared" si="48"/>
        <v>34658.400000000001</v>
      </c>
      <c r="K151" s="65">
        <f t="shared" si="48"/>
        <v>34658.400000000001</v>
      </c>
      <c r="L151" s="65">
        <f t="shared" si="48"/>
        <v>34658.400000000001</v>
      </c>
      <c r="M151" s="65">
        <f t="shared" si="48"/>
        <v>34658.400000000001</v>
      </c>
      <c r="N151" s="65">
        <f t="shared" si="48"/>
        <v>34658.400000000001</v>
      </c>
      <c r="O151" s="65">
        <f t="shared" si="48"/>
        <v>34658.400000000001</v>
      </c>
      <c r="P151" s="65">
        <f t="shared" si="48"/>
        <v>34658.400000000001</v>
      </c>
      <c r="Q151" s="65">
        <f t="shared" si="48"/>
        <v>34658.400000000001</v>
      </c>
      <c r="R151" s="65">
        <f t="shared" si="48"/>
        <v>34658.400000000001</v>
      </c>
      <c r="S151" s="65">
        <f t="shared" si="48"/>
        <v>34658.400000000001</v>
      </c>
      <c r="T151" s="65">
        <f t="shared" si="48"/>
        <v>34658.400000000001</v>
      </c>
      <c r="U151" s="65">
        <f t="shared" si="48"/>
        <v>34658.400000000001</v>
      </c>
      <c r="V151" s="65">
        <f t="shared" si="48"/>
        <v>34658.400000000001</v>
      </c>
      <c r="W151" s="65">
        <f t="shared" si="48"/>
        <v>34658.400000000001</v>
      </c>
      <c r="X151" s="65">
        <f t="shared" si="48"/>
        <v>34658.400000000001</v>
      </c>
      <c r="Y151" s="65">
        <f t="shared" si="48"/>
        <v>34658.400000000001</v>
      </c>
      <c r="Z151" s="65">
        <f t="shared" si="48"/>
        <v>34658.400000000001</v>
      </c>
      <c r="AA151" s="65">
        <f t="shared" si="48"/>
        <v>34658.400000000001</v>
      </c>
      <c r="AB151" s="65">
        <f t="shared" si="48"/>
        <v>34658.400000000001</v>
      </c>
      <c r="AC151" s="65">
        <f t="shared" si="48"/>
        <v>34658.400000000001</v>
      </c>
      <c r="AD151" s="65">
        <f t="shared" si="48"/>
        <v>34658.400000000001</v>
      </c>
      <c r="AE151" s="65">
        <f t="shared" si="48"/>
        <v>34658.400000000001</v>
      </c>
      <c r="AF151" s="65">
        <f t="shared" si="48"/>
        <v>34658.400000000001</v>
      </c>
      <c r="AG151" s="65">
        <f t="shared" si="48"/>
        <v>34658.400000000001</v>
      </c>
      <c r="AH151" s="65">
        <f t="shared" si="48"/>
        <v>34658.400000000001</v>
      </c>
      <c r="AI151" s="65">
        <f t="shared" si="48"/>
        <v>34658.400000000001</v>
      </c>
      <c r="AJ151" s="65">
        <f t="shared" si="48"/>
        <v>34658.400000000001</v>
      </c>
      <c r="AK151" s="65">
        <f t="shared" si="48"/>
        <v>34658.400000000001</v>
      </c>
      <c r="AL151" s="65">
        <f t="shared" si="48"/>
        <v>34658.400000000001</v>
      </c>
      <c r="AM151" s="65">
        <f t="shared" si="48"/>
        <v>34658.400000000001</v>
      </c>
      <c r="AN151" s="65">
        <f t="shared" si="48"/>
        <v>34658.400000000001</v>
      </c>
      <c r="AO151" s="65">
        <f t="shared" si="48"/>
        <v>34658.400000000001</v>
      </c>
      <c r="AP151" s="65">
        <f t="shared" si="48"/>
        <v>34658.400000000001</v>
      </c>
      <c r="AQ151" s="65">
        <f t="shared" si="48"/>
        <v>34658.400000000001</v>
      </c>
      <c r="AR151" s="65">
        <f t="shared" si="48"/>
        <v>34658.400000000001</v>
      </c>
      <c r="AS151" s="65">
        <f t="shared" si="48"/>
        <v>34658.400000000001</v>
      </c>
      <c r="AT151" s="65">
        <f t="shared" si="48"/>
        <v>34658.400000000001</v>
      </c>
      <c r="AU151" s="65">
        <f t="shared" si="48"/>
        <v>34658.400000000001</v>
      </c>
      <c r="AV151" s="65">
        <f t="shared" si="48"/>
        <v>34658.400000000001</v>
      </c>
      <c r="AW151" s="65">
        <f t="shared" si="48"/>
        <v>34658.400000000001</v>
      </c>
      <c r="AX151" s="65">
        <f t="shared" si="48"/>
        <v>34658.400000000001</v>
      </c>
      <c r="AY151" s="65">
        <f t="shared" si="48"/>
        <v>34658.400000000001</v>
      </c>
      <c r="AZ151" s="65">
        <f t="shared" si="48"/>
        <v>34658.400000000001</v>
      </c>
      <c r="BA151" s="65">
        <f t="shared" si="48"/>
        <v>34658.400000000001</v>
      </c>
      <c r="BB151" s="65">
        <f t="shared" si="48"/>
        <v>34658.400000000001</v>
      </c>
      <c r="BC151" s="65">
        <f t="shared" si="48"/>
        <v>34658.400000000001</v>
      </c>
      <c r="BD151" s="65">
        <f t="shared" si="48"/>
        <v>34658.400000000001</v>
      </c>
      <c r="BE151" s="65">
        <f t="shared" si="48"/>
        <v>34658.400000000001</v>
      </c>
      <c r="BF151" s="65">
        <f t="shared" si="48"/>
        <v>34658.400000000001</v>
      </c>
      <c r="BG151" s="65">
        <f t="shared" si="48"/>
        <v>34658.400000000001</v>
      </c>
      <c r="BH151" s="65">
        <f t="shared" si="48"/>
        <v>34658.400000000001</v>
      </c>
      <c r="BI151" s="65">
        <f t="shared" si="48"/>
        <v>34658.400000000001</v>
      </c>
      <c r="BJ151" s="65">
        <f t="shared" si="48"/>
        <v>34658.400000000001</v>
      </c>
      <c r="BK151" s="65">
        <f t="shared" si="48"/>
        <v>34658.400000000001</v>
      </c>
      <c r="BL151" s="65">
        <f t="shared" si="48"/>
        <v>34658.400000000001</v>
      </c>
      <c r="BM151" s="65">
        <f>-BM144</f>
        <v>34658.400000000001</v>
      </c>
      <c r="BN151" s="147"/>
      <c r="BO151" s="147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148"/>
      <c r="CB151" s="148"/>
      <c r="CC151" s="148"/>
      <c r="CD151" s="148"/>
      <c r="CE151" s="148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6" s="20" customFormat="1">
      <c r="A152" s="19"/>
      <c r="B152" s="129" t="s">
        <v>6</v>
      </c>
      <c r="C152" s="125"/>
      <c r="D152" s="125"/>
      <c r="E152" s="130">
        <f t="shared" ref="E152:AJ152" si="49">E148+E150+E151</f>
        <v>-4951200</v>
      </c>
      <c r="F152" s="130">
        <f t="shared" ca="1" si="49"/>
        <v>-103391.93287356326</v>
      </c>
      <c r="G152" s="130">
        <f t="shared" ca="1" si="49"/>
        <v>41843.347126436769</v>
      </c>
      <c r="H152" s="130">
        <f t="shared" si="49"/>
        <v>310939.58712643676</v>
      </c>
      <c r="I152" s="130">
        <f t="shared" si="49"/>
        <v>381440.90712643682</v>
      </c>
      <c r="J152" s="130">
        <f t="shared" si="49"/>
        <v>424182.26712643681</v>
      </c>
      <c r="K152" s="130">
        <f t="shared" si="49"/>
        <v>332122.34712643683</v>
      </c>
      <c r="L152" s="130">
        <f t="shared" si="49"/>
        <v>338699.54712643684</v>
      </c>
      <c r="M152" s="130">
        <f t="shared" si="49"/>
        <v>317328.86712643679</v>
      </c>
      <c r="N152" s="130">
        <f t="shared" si="49"/>
        <v>374487.86712643685</v>
      </c>
      <c r="O152" s="130">
        <f t="shared" si="49"/>
        <v>402811.58712643676</v>
      </c>
      <c r="P152" s="130">
        <f t="shared" si="49"/>
        <v>445552.94712643675</v>
      </c>
      <c r="Q152" s="130">
        <f t="shared" si="49"/>
        <v>480401.66712643683</v>
      </c>
      <c r="R152" s="130">
        <f>R148+R150+R151</f>
        <v>531662.06712643686</v>
      </c>
      <c r="S152" s="130">
        <f t="shared" si="49"/>
        <v>509779.82712643687</v>
      </c>
      <c r="T152" s="130">
        <f t="shared" si="49"/>
        <v>455992.94712643675</v>
      </c>
      <c r="U152" s="130">
        <f t="shared" si="49"/>
        <v>444133.10712643678</v>
      </c>
      <c r="V152" s="130">
        <f t="shared" si="49"/>
        <v>444133.10712643678</v>
      </c>
      <c r="W152" s="130">
        <f t="shared" si="49"/>
        <v>412729.58712643676</v>
      </c>
      <c r="X152" s="130">
        <f t="shared" si="49"/>
        <v>422250.86712643679</v>
      </c>
      <c r="Y152" s="130">
        <f t="shared" si="49"/>
        <v>422250.86712643679</v>
      </c>
      <c r="Z152" s="130">
        <f t="shared" si="49"/>
        <v>412729.58712643676</v>
      </c>
      <c r="AA152" s="130">
        <f t="shared" si="49"/>
        <v>422250.86712643679</v>
      </c>
      <c r="AB152" s="130">
        <f t="shared" si="49"/>
        <v>466015.34712643677</v>
      </c>
      <c r="AC152" s="130">
        <f t="shared" si="49"/>
        <v>477624.62712643674</v>
      </c>
      <c r="AD152" s="130">
        <f t="shared" si="49"/>
        <v>509779.82712643687</v>
      </c>
      <c r="AE152" s="130">
        <f t="shared" si="49"/>
        <v>466015.34712643677</v>
      </c>
      <c r="AF152" s="130">
        <f t="shared" si="49"/>
        <v>455992.94712643675</v>
      </c>
      <c r="AG152" s="130">
        <f t="shared" si="49"/>
        <v>466015.34712643677</v>
      </c>
      <c r="AH152" s="130">
        <f t="shared" si="49"/>
        <v>466015.34712643677</v>
      </c>
      <c r="AI152" s="130">
        <f t="shared" si="49"/>
        <v>434361.26712643675</v>
      </c>
      <c r="AJ152" s="130">
        <f t="shared" si="49"/>
        <v>422250.86712643679</v>
      </c>
      <c r="AK152" s="130">
        <f t="shared" ref="AK152:BM152" si="50">AK148+AK150+AK151</f>
        <v>400368.6271264368</v>
      </c>
      <c r="AL152" s="130">
        <f t="shared" si="50"/>
        <v>391097.90712643682</v>
      </c>
      <c r="AM152" s="130">
        <f t="shared" si="50"/>
        <v>444133.10712643678</v>
      </c>
      <c r="AN152" s="130">
        <f t="shared" si="50"/>
        <v>487897.58712643676</v>
      </c>
      <c r="AO152" s="130">
        <f t="shared" si="50"/>
        <v>477624.62712643674</v>
      </c>
      <c r="AP152" s="130">
        <f t="shared" si="50"/>
        <v>531662.06712643686</v>
      </c>
      <c r="AQ152" s="130">
        <f t="shared" si="50"/>
        <v>487897.58712643676</v>
      </c>
      <c r="AR152" s="130">
        <f t="shared" si="50"/>
        <v>434361.26712643675</v>
      </c>
      <c r="AS152" s="130">
        <f t="shared" si="50"/>
        <v>444133.10712643678</v>
      </c>
      <c r="AT152" s="130">
        <f t="shared" si="50"/>
        <v>422250.86712643679</v>
      </c>
      <c r="AU152" s="130">
        <f t="shared" si="50"/>
        <v>391097.90712643682</v>
      </c>
      <c r="AV152" s="130">
        <f t="shared" si="50"/>
        <v>378486.38712643692</v>
      </c>
      <c r="AW152" s="130">
        <f t="shared" si="50"/>
        <v>378486.38712643692</v>
      </c>
      <c r="AX152" s="130">
        <f t="shared" si="50"/>
        <v>434361.26712643675</v>
      </c>
      <c r="AY152" s="130">
        <f t="shared" si="50"/>
        <v>466015.34712643677</v>
      </c>
      <c r="AZ152" s="130">
        <f t="shared" si="50"/>
        <v>509779.82712643687</v>
      </c>
      <c r="BA152" s="130">
        <f t="shared" si="50"/>
        <v>520887.98712643684</v>
      </c>
      <c r="BB152" s="130">
        <f t="shared" si="50"/>
        <v>531035.66712643683</v>
      </c>
      <c r="BC152" s="130">
        <f t="shared" si="50"/>
        <v>445552.94712643675</v>
      </c>
      <c r="BD152" s="130">
        <f t="shared" si="50"/>
        <v>416853.38712643681</v>
      </c>
      <c r="BE152" s="130">
        <f t="shared" si="50"/>
        <v>381440.90712643682</v>
      </c>
      <c r="BF152" s="130">
        <f t="shared" si="50"/>
        <v>381440.90712643682</v>
      </c>
      <c r="BG152" s="130">
        <f t="shared" si="50"/>
        <v>395670.62712643674</v>
      </c>
      <c r="BH152" s="130">
        <f t="shared" si="50"/>
        <v>360070.22712643689</v>
      </c>
      <c r="BI152" s="130">
        <f t="shared" si="50"/>
        <v>381440.90712643682</v>
      </c>
      <c r="BJ152" s="130">
        <f t="shared" si="50"/>
        <v>416853.38712643681</v>
      </c>
      <c r="BK152" s="130">
        <f t="shared" si="50"/>
        <v>445552.94712643675</v>
      </c>
      <c r="BL152" s="130">
        <f t="shared" si="50"/>
        <v>424182.26712643681</v>
      </c>
      <c r="BM152" s="130">
        <f t="shared" si="50"/>
        <v>416853.38712643681</v>
      </c>
      <c r="BN152" s="149"/>
      <c r="BO152" s="149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6" s="20" customFormat="1">
      <c r="A153" s="15"/>
      <c r="B153" s="70" t="s">
        <v>7</v>
      </c>
      <c r="C153" s="71"/>
      <c r="D153" s="71"/>
      <c r="E153" s="84">
        <f t="shared" ref="E153:AJ153" si="51">D153+E152</f>
        <v>-4951200</v>
      </c>
      <c r="F153" s="72">
        <f t="shared" ca="1" si="51"/>
        <v>-5054591.9328735629</v>
      </c>
      <c r="G153" s="72">
        <f t="shared" ca="1" si="51"/>
        <v>-5012748.5857471265</v>
      </c>
      <c r="H153" s="72">
        <f t="shared" ca="1" si="51"/>
        <v>-4701808.9986206898</v>
      </c>
      <c r="I153" s="72">
        <f t="shared" ca="1" si="51"/>
        <v>-4320368.0914942529</v>
      </c>
      <c r="J153" s="72">
        <f t="shared" ca="1" si="51"/>
        <v>-3896185.8243678161</v>
      </c>
      <c r="K153" s="72">
        <f t="shared" ca="1" si="51"/>
        <v>-3564063.4772413792</v>
      </c>
      <c r="L153" s="72">
        <f t="shared" ca="1" si="51"/>
        <v>-3225363.9301149426</v>
      </c>
      <c r="M153" s="72">
        <f t="shared" ca="1" si="51"/>
        <v>-2908035.0629885057</v>
      </c>
      <c r="N153" s="72">
        <f t="shared" ca="1" si="51"/>
        <v>-2533547.1958620688</v>
      </c>
      <c r="O153" s="72">
        <f t="shared" ca="1" si="51"/>
        <v>-2130735.6087356322</v>
      </c>
      <c r="P153" s="72">
        <f t="shared" ca="1" si="51"/>
        <v>-1685182.6616091954</v>
      </c>
      <c r="Q153" s="72">
        <f t="shared" ca="1" si="51"/>
        <v>-1204780.9944827585</v>
      </c>
      <c r="R153" s="72">
        <f t="shared" ca="1" si="51"/>
        <v>-673118.9273563216</v>
      </c>
      <c r="S153" s="72">
        <f t="shared" ca="1" si="51"/>
        <v>-163339.10022988473</v>
      </c>
      <c r="T153" s="72">
        <f t="shared" ca="1" si="51"/>
        <v>292653.84689655202</v>
      </c>
      <c r="U153" s="72">
        <f t="shared" ca="1" si="51"/>
        <v>736786.95402298879</v>
      </c>
      <c r="V153" s="72">
        <f t="shared" ca="1" si="51"/>
        <v>1180920.0611494256</v>
      </c>
      <c r="W153" s="72">
        <f t="shared" ca="1" si="51"/>
        <v>1593649.6482758624</v>
      </c>
      <c r="X153" s="72">
        <f t="shared" ca="1" si="51"/>
        <v>2015900.5154022994</v>
      </c>
      <c r="Y153" s="72">
        <f t="shared" ca="1" si="51"/>
        <v>2438151.3825287363</v>
      </c>
      <c r="Z153" s="72">
        <f t="shared" ca="1" si="51"/>
        <v>2850880.9696551729</v>
      </c>
      <c r="AA153" s="72">
        <f t="shared" ca="1" si="51"/>
        <v>3273131.8367816098</v>
      </c>
      <c r="AB153" s="72">
        <f t="shared" ca="1" si="51"/>
        <v>3739147.1839080467</v>
      </c>
      <c r="AC153" s="72">
        <f t="shared" ca="1" si="51"/>
        <v>4216771.8110344838</v>
      </c>
      <c r="AD153" s="72">
        <f t="shared" ca="1" si="51"/>
        <v>4726551.6381609207</v>
      </c>
      <c r="AE153" s="72">
        <f t="shared" ca="1" si="51"/>
        <v>5192566.9852873571</v>
      </c>
      <c r="AF153" s="72">
        <f t="shared" ca="1" si="51"/>
        <v>5648559.9324137941</v>
      </c>
      <c r="AG153" s="72">
        <f t="shared" ca="1" si="51"/>
        <v>6114575.2795402305</v>
      </c>
      <c r="AH153" s="72">
        <f t="shared" ca="1" si="51"/>
        <v>6580590.6266666669</v>
      </c>
      <c r="AI153" s="72">
        <f t="shared" ca="1" si="51"/>
        <v>7014951.8937931033</v>
      </c>
      <c r="AJ153" s="72">
        <f t="shared" ca="1" si="51"/>
        <v>7437202.7609195402</v>
      </c>
      <c r="AK153" s="72">
        <f t="shared" ref="AK153:BM153" ca="1" si="52">AJ153+AK152</f>
        <v>7837571.3880459769</v>
      </c>
      <c r="AL153" s="72">
        <f t="shared" ca="1" si="52"/>
        <v>8228669.2951724138</v>
      </c>
      <c r="AM153" s="72">
        <f t="shared" ca="1" si="52"/>
        <v>8672802.4022988509</v>
      </c>
      <c r="AN153" s="72">
        <f t="shared" ca="1" si="52"/>
        <v>9160699.9894252885</v>
      </c>
      <c r="AO153" s="72">
        <f t="shared" ca="1" si="52"/>
        <v>9638324.6165517252</v>
      </c>
      <c r="AP153" s="72">
        <f t="shared" ca="1" si="52"/>
        <v>10169986.683678161</v>
      </c>
      <c r="AQ153" s="72">
        <f t="shared" ca="1" si="52"/>
        <v>10657884.270804599</v>
      </c>
      <c r="AR153" s="72">
        <f t="shared" ca="1" si="52"/>
        <v>11092245.537931036</v>
      </c>
      <c r="AS153" s="72">
        <f t="shared" ca="1" si="52"/>
        <v>11536378.645057473</v>
      </c>
      <c r="AT153" s="72">
        <f t="shared" ca="1" si="52"/>
        <v>11958629.51218391</v>
      </c>
      <c r="AU153" s="72">
        <f t="shared" ca="1" si="52"/>
        <v>12349727.419310346</v>
      </c>
      <c r="AV153" s="72">
        <f t="shared" ca="1" si="52"/>
        <v>12728213.806436783</v>
      </c>
      <c r="AW153" s="72">
        <f t="shared" ca="1" si="52"/>
        <v>13106700.193563219</v>
      </c>
      <c r="AX153" s="72">
        <f t="shared" ca="1" si="52"/>
        <v>13541061.460689656</v>
      </c>
      <c r="AY153" s="72">
        <f t="shared" ca="1" si="52"/>
        <v>14007076.807816094</v>
      </c>
      <c r="AZ153" s="72">
        <f t="shared" ca="1" si="52"/>
        <v>14516856.634942532</v>
      </c>
      <c r="BA153" s="72">
        <f t="shared" ca="1" si="52"/>
        <v>15037744.622068968</v>
      </c>
      <c r="BB153" s="72">
        <f t="shared" ca="1" si="52"/>
        <v>15568780.289195405</v>
      </c>
      <c r="BC153" s="72">
        <f t="shared" ca="1" si="52"/>
        <v>16014333.236321842</v>
      </c>
      <c r="BD153" s="72">
        <f t="shared" ca="1" si="52"/>
        <v>16431186.623448279</v>
      </c>
      <c r="BE153" s="72">
        <f t="shared" ca="1" si="52"/>
        <v>16812627.530574717</v>
      </c>
      <c r="BF153" s="72">
        <f t="shared" ca="1" si="52"/>
        <v>17194068.437701155</v>
      </c>
      <c r="BG153" s="72">
        <f t="shared" ca="1" si="52"/>
        <v>17589739.064827591</v>
      </c>
      <c r="BH153" s="72">
        <f t="shared" ca="1" si="52"/>
        <v>17949809.291954029</v>
      </c>
      <c r="BI153" s="72">
        <f t="shared" ca="1" si="52"/>
        <v>18331250.199080467</v>
      </c>
      <c r="BJ153" s="72">
        <f t="shared" ca="1" si="52"/>
        <v>18748103.586206906</v>
      </c>
      <c r="BK153" s="72">
        <f t="shared" ca="1" si="52"/>
        <v>19193656.533333343</v>
      </c>
      <c r="BL153" s="72">
        <f t="shared" ca="1" si="52"/>
        <v>19617838.80045978</v>
      </c>
      <c r="BM153" s="72">
        <f t="shared" ca="1" si="52"/>
        <v>20034692.187586218</v>
      </c>
      <c r="BN153" s="22"/>
      <c r="BO153" s="22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6" s="20" customFormat="1">
      <c r="A154" s="15"/>
      <c r="B154" s="22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2"/>
      <c r="BO154" s="22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6" s="20" customFormat="1">
      <c r="A155" s="15"/>
      <c r="B155" s="73" t="s">
        <v>89</v>
      </c>
      <c r="C155" s="27"/>
      <c r="D155" s="27"/>
      <c r="E155" s="27"/>
      <c r="F155" s="74">
        <f t="shared" ref="F155:AK155" ca="1" si="53">IFERROR(F142/F118,0)</f>
        <v>-0.30756030578033389</v>
      </c>
      <c r="G155" s="74">
        <f t="shared" ca="1" si="53"/>
        <v>8.7130074809338598E-2</v>
      </c>
      <c r="H155" s="74">
        <f t="shared" si="53"/>
        <v>0.38868907106059319</v>
      </c>
      <c r="I155" s="74">
        <f t="shared" si="53"/>
        <v>0.4293359031367614</v>
      </c>
      <c r="J155" s="74">
        <f t="shared" si="53"/>
        <v>0.45295970297590182</v>
      </c>
      <c r="K155" s="74">
        <f t="shared" si="53"/>
        <v>0.40301224045886197</v>
      </c>
      <c r="L155" s="74">
        <f t="shared" si="53"/>
        <v>0.40301224045886197</v>
      </c>
      <c r="M155" s="74">
        <f t="shared" si="53"/>
        <v>0.38868907106059319</v>
      </c>
      <c r="N155" s="74">
        <f t="shared" si="53"/>
        <v>0.4293359031367614</v>
      </c>
      <c r="O155" s="74">
        <f t="shared" si="53"/>
        <v>0.44145864252789918</v>
      </c>
      <c r="P155" s="74">
        <f t="shared" si="53"/>
        <v>0.46388571040150417</v>
      </c>
      <c r="Q155" s="74">
        <f t="shared" si="53"/>
        <v>0.48417686704905172</v>
      </c>
      <c r="R155" s="74">
        <f t="shared" si="53"/>
        <v>0.49346400539668989</v>
      </c>
      <c r="S155" s="74">
        <f t="shared" si="53"/>
        <v>0.48441949758867459</v>
      </c>
      <c r="T155" s="74">
        <f t="shared" si="53"/>
        <v>0.46497380580144154</v>
      </c>
      <c r="U155" s="74">
        <f t="shared" si="53"/>
        <v>0.45450304868523922</v>
      </c>
      <c r="V155" s="74">
        <f t="shared" si="53"/>
        <v>0.45450304868523922</v>
      </c>
      <c r="W155" s="74">
        <f t="shared" si="53"/>
        <v>0.44348119908923672</v>
      </c>
      <c r="X155" s="74">
        <f t="shared" si="53"/>
        <v>0.44348119908923672</v>
      </c>
      <c r="Y155" s="74">
        <f t="shared" si="53"/>
        <v>0.44348119908923672</v>
      </c>
      <c r="Z155" s="74">
        <f t="shared" si="53"/>
        <v>0.44348119908923672</v>
      </c>
      <c r="AA155" s="74">
        <f t="shared" si="53"/>
        <v>0.44348119908923672</v>
      </c>
      <c r="AB155" s="74">
        <f t="shared" si="53"/>
        <v>0.46497380580144154</v>
      </c>
      <c r="AC155" s="74">
        <f t="shared" si="53"/>
        <v>0.47493379427782911</v>
      </c>
      <c r="AD155" s="74">
        <f t="shared" si="53"/>
        <v>0.48441949758867459</v>
      </c>
      <c r="AE155" s="74">
        <f t="shared" si="53"/>
        <v>0.46497380580144154</v>
      </c>
      <c r="AF155" s="74">
        <f t="shared" si="53"/>
        <v>0.46497380580144154</v>
      </c>
      <c r="AG155" s="74">
        <f t="shared" si="53"/>
        <v>0.46497380580144154</v>
      </c>
      <c r="AH155" s="74">
        <f t="shared" si="53"/>
        <v>0.46497380580144154</v>
      </c>
      <c r="AI155" s="74">
        <f t="shared" si="53"/>
        <v>0.45450304868523922</v>
      </c>
      <c r="AJ155" s="74">
        <f t="shared" si="53"/>
        <v>0.44348119908923672</v>
      </c>
      <c r="AK155" s="74">
        <f t="shared" si="53"/>
        <v>0.43186357383939628</v>
      </c>
      <c r="AL155" s="74">
        <f t="shared" ref="AL155:BM155" si="54">IFERROR(AL142/AL118,0)</f>
        <v>0.43186357383939628</v>
      </c>
      <c r="AM155" s="74">
        <f t="shared" si="54"/>
        <v>0.45450304868523922</v>
      </c>
      <c r="AN155" s="74">
        <f t="shared" si="54"/>
        <v>0.47493379427782911</v>
      </c>
      <c r="AO155" s="74">
        <f t="shared" si="54"/>
        <v>0.47493379427782911</v>
      </c>
      <c r="AP155" s="74">
        <f t="shared" si="54"/>
        <v>0.49346400539668989</v>
      </c>
      <c r="AQ155" s="74">
        <f t="shared" si="54"/>
        <v>0.47493379427782911</v>
      </c>
      <c r="AR155" s="74">
        <f t="shared" si="54"/>
        <v>0.45450304868523922</v>
      </c>
      <c r="AS155" s="74">
        <f t="shared" si="54"/>
        <v>0.45450304868523922</v>
      </c>
      <c r="AT155" s="74">
        <f t="shared" si="54"/>
        <v>0.44348119908923672</v>
      </c>
      <c r="AU155" s="74">
        <f t="shared" si="54"/>
        <v>0.43186357383939628</v>
      </c>
      <c r="AV155" s="74">
        <f t="shared" si="54"/>
        <v>0.41960052496456479</v>
      </c>
      <c r="AW155" s="74">
        <f t="shared" si="54"/>
        <v>0.41960052496456479</v>
      </c>
      <c r="AX155" s="74">
        <f t="shared" si="54"/>
        <v>0.45450304868523922</v>
      </c>
      <c r="AY155" s="74">
        <f t="shared" si="54"/>
        <v>0.46497380580144154</v>
      </c>
      <c r="AZ155" s="74">
        <f t="shared" si="54"/>
        <v>0.48441949758867459</v>
      </c>
      <c r="BA155" s="74">
        <f t="shared" si="54"/>
        <v>0.49346400539668989</v>
      </c>
      <c r="BB155" s="74">
        <f t="shared" si="54"/>
        <v>0.50262337309227667</v>
      </c>
      <c r="BC155" s="74">
        <f t="shared" si="54"/>
        <v>0.46388571040150417</v>
      </c>
      <c r="BD155" s="74">
        <f t="shared" si="54"/>
        <v>0.45295970297590182</v>
      </c>
      <c r="BE155" s="74">
        <f t="shared" si="54"/>
        <v>0.4293359031367614</v>
      </c>
      <c r="BF155" s="74">
        <f t="shared" si="54"/>
        <v>0.4293359031367614</v>
      </c>
      <c r="BG155" s="74">
        <f t="shared" si="54"/>
        <v>0.44145864252789918</v>
      </c>
      <c r="BH155" s="74">
        <f t="shared" si="54"/>
        <v>0.41653967822389365</v>
      </c>
      <c r="BI155" s="74">
        <f t="shared" si="54"/>
        <v>0.4293359031367614</v>
      </c>
      <c r="BJ155" s="74">
        <f t="shared" si="54"/>
        <v>0.45295970297590182</v>
      </c>
      <c r="BK155" s="74">
        <f t="shared" si="54"/>
        <v>0.46388571040150417</v>
      </c>
      <c r="BL155" s="74">
        <f t="shared" si="54"/>
        <v>0.45295970297590182</v>
      </c>
      <c r="BM155" s="74">
        <f t="shared" si="54"/>
        <v>0.45295970297590182</v>
      </c>
      <c r="BN155" s="22"/>
      <c r="BO155" s="22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6" s="20" customFormat="1">
      <c r="A156" s="15"/>
      <c r="B156" s="73" t="s">
        <v>15</v>
      </c>
      <c r="C156" s="27"/>
      <c r="D156" s="27"/>
      <c r="E156" s="27"/>
      <c r="F156" s="74">
        <f t="shared" ref="F156:AK156" ca="1" si="55">IFERROR(F148/F118,0)</f>
        <v>-0.41065875655494655</v>
      </c>
      <c r="G156" s="74">
        <f t="shared" ca="1" si="55"/>
        <v>1.4961159267109711E-2</v>
      </c>
      <c r="H156" s="74">
        <f t="shared" si="55"/>
        <v>0.33841068084393677</v>
      </c>
      <c r="I156" s="74">
        <f t="shared" si="55"/>
        <v>0.39032567851934036</v>
      </c>
      <c r="J156" s="74">
        <f t="shared" si="55"/>
        <v>0.41595000269783566</v>
      </c>
      <c r="K156" s="74">
        <f t="shared" si="55"/>
        <v>0.35394677319249512</v>
      </c>
      <c r="L156" s="74">
        <f t="shared" si="55"/>
        <v>0.36177286014901688</v>
      </c>
      <c r="M156" s="74">
        <f t="shared" si="55"/>
        <v>0.34623676780045853</v>
      </c>
      <c r="N156" s="74">
        <f t="shared" si="55"/>
        <v>0.3824995915628186</v>
      </c>
      <c r="O156" s="74">
        <f t="shared" si="55"/>
        <v>0.4034750027688313</v>
      </c>
      <c r="P156" s="74">
        <f t="shared" si="55"/>
        <v>0.42780125263038971</v>
      </c>
      <c r="Q156" s="74">
        <f t="shared" si="55"/>
        <v>0.44198462983432568</v>
      </c>
      <c r="R156" s="74">
        <f t="shared" si="55"/>
        <v>0.46129569032941731</v>
      </c>
      <c r="S156" s="74">
        <f t="shared" si="55"/>
        <v>0.45148527025789548</v>
      </c>
      <c r="T156" s="74">
        <f t="shared" si="55"/>
        <v>0.42039286710412349</v>
      </c>
      <c r="U156" s="74">
        <f t="shared" si="55"/>
        <v>0.41903541925209248</v>
      </c>
      <c r="V156" s="74">
        <f t="shared" si="55"/>
        <v>0.41903541925209248</v>
      </c>
      <c r="W156" s="74">
        <f t="shared" si="55"/>
        <v>0.39708021098679669</v>
      </c>
      <c r="X156" s="74">
        <f t="shared" si="55"/>
        <v>0.4070802109867967</v>
      </c>
      <c r="Y156" s="74">
        <f t="shared" si="55"/>
        <v>0.4070802109867967</v>
      </c>
      <c r="Z156" s="74">
        <f t="shared" si="55"/>
        <v>0.39708021098679669</v>
      </c>
      <c r="AA156" s="74">
        <f t="shared" si="55"/>
        <v>0.4070802109867967</v>
      </c>
      <c r="AB156" s="74">
        <f t="shared" si="55"/>
        <v>0.4303928671041235</v>
      </c>
      <c r="AC156" s="74">
        <f t="shared" si="55"/>
        <v>0.43119629310971397</v>
      </c>
      <c r="AD156" s="74">
        <f t="shared" si="55"/>
        <v>0.45148527025789548</v>
      </c>
      <c r="AE156" s="74">
        <f t="shared" si="55"/>
        <v>0.4303928671041235</v>
      </c>
      <c r="AF156" s="74">
        <f t="shared" si="55"/>
        <v>0.42039286710412349</v>
      </c>
      <c r="AG156" s="74">
        <f t="shared" si="55"/>
        <v>0.4303928671041235</v>
      </c>
      <c r="AH156" s="74">
        <f t="shared" si="55"/>
        <v>0.4303928671041235</v>
      </c>
      <c r="AI156" s="74">
        <f t="shared" si="55"/>
        <v>0.40903541925209247</v>
      </c>
      <c r="AJ156" s="74">
        <f t="shared" si="55"/>
        <v>0.4070802109867967</v>
      </c>
      <c r="AK156" s="74">
        <f t="shared" si="55"/>
        <v>0.39447877524770114</v>
      </c>
      <c r="AL156" s="74">
        <f t="shared" ref="AL156:BM156" si="56">IFERROR(AL148/AL118,0)</f>
        <v>0.38447877524770113</v>
      </c>
      <c r="AM156" s="74">
        <f t="shared" si="56"/>
        <v>0.41903541925209248</v>
      </c>
      <c r="AN156" s="74">
        <f t="shared" si="56"/>
        <v>0.44119629310971398</v>
      </c>
      <c r="AO156" s="74">
        <f t="shared" si="56"/>
        <v>0.43119629310971397</v>
      </c>
      <c r="AP156" s="74">
        <f t="shared" si="56"/>
        <v>0.46129569032941731</v>
      </c>
      <c r="AQ156" s="74">
        <f t="shared" si="56"/>
        <v>0.44119629310971398</v>
      </c>
      <c r="AR156" s="74">
        <f t="shared" si="56"/>
        <v>0.40903541925209247</v>
      </c>
      <c r="AS156" s="74">
        <f t="shared" si="56"/>
        <v>0.41903541925209248</v>
      </c>
      <c r="AT156" s="74">
        <f t="shared" si="56"/>
        <v>0.4070802109867967</v>
      </c>
      <c r="AU156" s="74">
        <f t="shared" si="56"/>
        <v>0.38447877524770113</v>
      </c>
      <c r="AV156" s="74">
        <f t="shared" si="56"/>
        <v>0.38117725974532252</v>
      </c>
      <c r="AW156" s="74">
        <f t="shared" si="56"/>
        <v>0.38117725974532252</v>
      </c>
      <c r="AX156" s="74">
        <f t="shared" si="56"/>
        <v>0.40903541925209247</v>
      </c>
      <c r="AY156" s="74">
        <f t="shared" si="56"/>
        <v>0.4303928671041235</v>
      </c>
      <c r="AZ156" s="74">
        <f t="shared" si="56"/>
        <v>0.45148527025789548</v>
      </c>
      <c r="BA156" s="74">
        <f t="shared" si="56"/>
        <v>0.4512956903294173</v>
      </c>
      <c r="BB156" s="74">
        <f t="shared" si="56"/>
        <v>0.46981932057308168</v>
      </c>
      <c r="BC156" s="74">
        <f t="shared" si="56"/>
        <v>0.42780125263038971</v>
      </c>
      <c r="BD156" s="74">
        <f t="shared" si="56"/>
        <v>0.40812391574131396</v>
      </c>
      <c r="BE156" s="74">
        <f t="shared" si="56"/>
        <v>0.39032567851934036</v>
      </c>
      <c r="BF156" s="74">
        <f t="shared" si="56"/>
        <v>0.39032567851934036</v>
      </c>
      <c r="BG156" s="74">
        <f t="shared" si="56"/>
        <v>0.39564891581230954</v>
      </c>
      <c r="BH156" s="74">
        <f t="shared" si="56"/>
        <v>0.37644583625598871</v>
      </c>
      <c r="BI156" s="74">
        <f t="shared" si="56"/>
        <v>0.39032567851934036</v>
      </c>
      <c r="BJ156" s="74">
        <f t="shared" si="56"/>
        <v>0.40812391574131396</v>
      </c>
      <c r="BK156" s="74">
        <f t="shared" si="56"/>
        <v>0.42780125263038971</v>
      </c>
      <c r="BL156" s="74">
        <f t="shared" si="56"/>
        <v>0.41595000269783566</v>
      </c>
      <c r="BM156" s="74">
        <f t="shared" si="56"/>
        <v>0.40812391574131396</v>
      </c>
      <c r="BN156" s="22"/>
      <c r="BO156" s="22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6" s="20" customFormat="1">
      <c r="A157" s="15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139"/>
      <c r="N157" s="139"/>
      <c r="O157" s="139"/>
      <c r="P157" s="139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6" s="20" customFormat="1">
      <c r="A158" s="15"/>
      <c r="B158" s="17" t="s">
        <v>98</v>
      </c>
      <c r="C158" s="62"/>
      <c r="D158" s="62"/>
      <c r="E158" s="37">
        <v>0</v>
      </c>
      <c r="F158" s="37">
        <v>1</v>
      </c>
      <c r="G158" s="37">
        <f>F158+1</f>
        <v>2</v>
      </c>
      <c r="H158" s="37">
        <f>G158+1</f>
        <v>3</v>
      </c>
      <c r="I158" s="37">
        <f>H158+1</f>
        <v>4</v>
      </c>
      <c r="J158" s="37">
        <f>I158+1</f>
        <v>5</v>
      </c>
      <c r="K158" s="22"/>
      <c r="L158" s="22"/>
      <c r="M158" s="138"/>
      <c r="N158" s="138"/>
      <c r="O158" s="138"/>
      <c r="P158" s="138"/>
      <c r="Q158" s="131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6" s="20" customFormat="1" ht="15" customHeight="1">
      <c r="A159" s="15"/>
      <c r="B159" s="22"/>
      <c r="C159" s="22"/>
      <c r="D159" s="27"/>
      <c r="E159" s="27"/>
      <c r="F159" s="22"/>
      <c r="G159" s="22"/>
      <c r="H159" s="22"/>
      <c r="I159" s="22"/>
      <c r="J159" s="22"/>
      <c r="K159" s="22"/>
      <c r="L159" s="75"/>
      <c r="M159" s="139"/>
      <c r="N159" s="139"/>
      <c r="O159" s="140"/>
      <c r="P159" s="139"/>
      <c r="Q159" s="22"/>
      <c r="R159" s="22"/>
      <c r="S159" s="22"/>
      <c r="T159" s="22"/>
      <c r="U159" s="22"/>
      <c r="V159" s="22"/>
      <c r="W159" s="22"/>
      <c r="X159" s="131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6" s="38" customFormat="1">
      <c r="A160" s="21"/>
      <c r="B160" s="63" t="s">
        <v>77</v>
      </c>
      <c r="C160" s="27"/>
      <c r="D160" s="27"/>
      <c r="E160" s="27"/>
      <c r="F160" s="76">
        <f>D21</f>
        <v>0.28000000000000003</v>
      </c>
      <c r="G160" s="76">
        <v>0.44</v>
      </c>
      <c r="H160" s="76">
        <v>0.45</v>
      </c>
      <c r="I160" s="76">
        <v>0.45</v>
      </c>
      <c r="J160" s="76">
        <v>0.42</v>
      </c>
      <c r="K160" s="22"/>
      <c r="L160" s="22"/>
      <c r="M160" s="140"/>
      <c r="N160" s="139"/>
      <c r="O160" s="139"/>
      <c r="P160" s="139"/>
      <c r="Q160" s="27"/>
      <c r="R160" s="27"/>
      <c r="S160" s="27"/>
      <c r="T160" s="27"/>
      <c r="U160" s="27"/>
      <c r="V160" s="27"/>
      <c r="W160" s="27"/>
      <c r="X160" s="131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20"/>
    </row>
    <row r="161" spans="1:256" s="38" customFormat="1" ht="15" customHeight="1">
      <c r="A161" s="21"/>
      <c r="B161" s="27"/>
      <c r="C161" s="27"/>
      <c r="D161" s="27"/>
      <c r="E161" s="27"/>
      <c r="F161" s="27"/>
      <c r="G161" s="27"/>
      <c r="H161" s="27"/>
      <c r="I161" s="27"/>
      <c r="J161" s="27"/>
      <c r="K161" s="22"/>
      <c r="L161" s="27"/>
      <c r="M161" s="101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20"/>
    </row>
    <row r="162" spans="1:256" s="38" customFormat="1" ht="15" customHeight="1">
      <c r="A162" s="21"/>
      <c r="B162" s="23" t="s">
        <v>83</v>
      </c>
      <c r="C162" s="23"/>
      <c r="D162" s="27"/>
      <c r="E162" s="27"/>
      <c r="F162" s="24">
        <f>SUM(F163:F166)</f>
        <v>9724860</v>
      </c>
      <c r="G162" s="24">
        <f>SUM(G163:G166)</f>
        <v>11876544</v>
      </c>
      <c r="H162" s="24">
        <f>SUM(H163:H166)</f>
        <v>11876544</v>
      </c>
      <c r="I162" s="24">
        <f>SUM(I163:I166)</f>
        <v>11851488</v>
      </c>
      <c r="J162" s="24">
        <f>SUM(J163:J166)</f>
        <v>11165580</v>
      </c>
      <c r="K162" s="22"/>
      <c r="L162" s="27"/>
      <c r="M162" s="101"/>
      <c r="N162" s="101"/>
      <c r="O162" s="27"/>
      <c r="P162" s="27"/>
      <c r="Q162" s="27"/>
      <c r="R162" s="27"/>
      <c r="S162" s="27"/>
      <c r="T162" s="27"/>
      <c r="U162" s="27"/>
      <c r="V162" s="27"/>
      <c r="W162" s="27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20"/>
    </row>
    <row r="163" spans="1:256" s="38" customFormat="1" ht="15" customHeight="1">
      <c r="A163" s="21"/>
      <c r="B163" s="64" t="s">
        <v>58</v>
      </c>
      <c r="C163" s="27"/>
      <c r="D163" s="27"/>
      <c r="E163" s="27"/>
      <c r="F163" s="65">
        <f>SUMIF('Финансовая модель'!$E$291:$BM$291,F$158,$E119:$BM119)</f>
        <v>2916000</v>
      </c>
      <c r="G163" s="65">
        <f>SUMIF('Финансовая модель'!$E$291:$BM$291,G$158,$E119:$BM119)</f>
        <v>3412800</v>
      </c>
      <c r="H163" s="65">
        <f>SUMIF('Финансовая модель'!$E$291:$BM$291,H$158,$E119:$BM119)</f>
        <v>3412800</v>
      </c>
      <c r="I163" s="65">
        <f>SUMIF('Финансовая модель'!$E$291:$BM$291,I$158,$E119:$BM119)</f>
        <v>3405600</v>
      </c>
      <c r="J163" s="65">
        <f>SUMIF('Финансовая модель'!$E$291:$BM$291,J$158,$E119:$BM119)</f>
        <v>3348000</v>
      </c>
      <c r="K163" s="22"/>
      <c r="L163" s="27"/>
      <c r="M163" s="101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20"/>
    </row>
    <row r="164" spans="1:256" s="38" customFormat="1" ht="15" customHeight="1">
      <c r="A164" s="21"/>
      <c r="B164" s="64" t="s">
        <v>59</v>
      </c>
      <c r="C164" s="27"/>
      <c r="D164" s="27"/>
      <c r="E164" s="27"/>
      <c r="F164" s="65">
        <f>SUMIF('Финансовая модель'!$E$291:$BM$291,F$158,$E120:$BM120)</f>
        <v>4374000</v>
      </c>
      <c r="G164" s="65">
        <f>SUMIF('Финансовая модель'!$E$291:$BM$291,G$158,$E120:$BM120)</f>
        <v>5119200</v>
      </c>
      <c r="H164" s="65">
        <f>SUMIF('Финансовая модель'!$E$291:$BM$291,H$158,$E120:$BM120)</f>
        <v>5119200</v>
      </c>
      <c r="I164" s="65">
        <f>SUMIF('Финансовая модель'!$E$291:$BM$291,I$158,$E120:$BM120)</f>
        <v>5108400</v>
      </c>
      <c r="J164" s="65">
        <f>SUMIF('Финансовая модель'!$E$291:$BM$291,J$158,$E120:$BM120)</f>
        <v>5022000</v>
      </c>
      <c r="K164" s="22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20"/>
    </row>
    <row r="165" spans="1:256" s="38" customFormat="1" ht="15" customHeight="1">
      <c r="A165" s="21"/>
      <c r="B165" s="64" t="s">
        <v>22</v>
      </c>
      <c r="C165" s="27"/>
      <c r="D165" s="27"/>
      <c r="E165" s="27"/>
      <c r="F165" s="65">
        <f>SUMIF('Финансовая модель'!$E$291:$BM$291,F$158,$E121:$BM121)</f>
        <v>1166400</v>
      </c>
      <c r="G165" s="65">
        <f>SUMIF('Финансовая модель'!$E$291:$BM$291,G$158,$E121:$BM121)</f>
        <v>1365120</v>
      </c>
      <c r="H165" s="65">
        <f>SUMIF('Финансовая модель'!$E$291:$BM$291,H$158,$E121:$BM121)</f>
        <v>1365120</v>
      </c>
      <c r="I165" s="65">
        <f>SUMIF('Финансовая модель'!$E$291:$BM$291,I$158,$E121:$BM121)</f>
        <v>1362240</v>
      </c>
      <c r="J165" s="65">
        <f>SUMIF('Финансовая модель'!$E$291:$BM$291,J$158,$E121:$BM121)</f>
        <v>1339200</v>
      </c>
      <c r="K165" s="22"/>
      <c r="L165" s="27"/>
      <c r="M165" s="27"/>
      <c r="N165" s="101"/>
      <c r="O165" s="27"/>
      <c r="P165" s="27"/>
      <c r="Q165" s="27"/>
      <c r="R165" s="27"/>
      <c r="S165" s="27"/>
      <c r="T165" s="27"/>
      <c r="U165" s="27"/>
      <c r="V165" s="27"/>
      <c r="W165" s="27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20"/>
    </row>
    <row r="166" spans="1:256" s="39" customFormat="1">
      <c r="A166" s="27"/>
      <c r="B166" s="64" t="s">
        <v>81</v>
      </c>
      <c r="C166" s="27"/>
      <c r="D166" s="27"/>
      <c r="E166" s="27"/>
      <c r="F166" s="65">
        <f>SUMIF('Финансовая модель'!$E$291:$BM$291,F$158,$E122:$BM122)</f>
        <v>1268460</v>
      </c>
      <c r="G166" s="65">
        <f>SUMIF('Финансовая модель'!$E$291:$BM$291,G$158,$E122:$BM122)</f>
        <v>1979424</v>
      </c>
      <c r="H166" s="65">
        <f>SUMIF('Финансовая модель'!$E$291:$BM$291,H$158,$E122:$BM122)</f>
        <v>1979424</v>
      </c>
      <c r="I166" s="65">
        <f>SUMIF('Финансовая модель'!$E$291:$BM$291,I$158,$E122:$BM122)</f>
        <v>1975248</v>
      </c>
      <c r="J166" s="65">
        <f>SUMIF('Финансовая модель'!$E$291:$BM$291,J$158,$E122:$BM122)</f>
        <v>1456380</v>
      </c>
      <c r="K166" s="22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20"/>
    </row>
    <row r="167" spans="1:256" s="38" customFormat="1">
      <c r="A167" s="2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20"/>
    </row>
    <row r="168" spans="1:256" s="38" customFormat="1">
      <c r="A168" s="21"/>
      <c r="B168" s="28" t="s">
        <v>82</v>
      </c>
      <c r="C168" s="29"/>
      <c r="D168" s="27"/>
      <c r="E168" s="27"/>
      <c r="F168" s="30">
        <f ca="1">SUM(F169:F171)</f>
        <v>-1041337.8</v>
      </c>
      <c r="G168" s="30">
        <f>SUM(G169:G171)</f>
        <v>-1504362.24</v>
      </c>
      <c r="H168" s="30">
        <f>SUM(H169:H171)</f>
        <v>-1504362.24</v>
      </c>
      <c r="I168" s="30">
        <f>SUM(I169:I171)</f>
        <v>-1501188.48</v>
      </c>
      <c r="J168" s="30">
        <f>SUM(J169:J171)</f>
        <v>-1228213.8</v>
      </c>
      <c r="K168" s="22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20"/>
    </row>
    <row r="169" spans="1:256" s="38" customFormat="1" ht="15" customHeight="1">
      <c r="A169" s="21"/>
      <c r="B169" s="64" t="s">
        <v>4</v>
      </c>
      <c r="C169" s="27"/>
      <c r="D169" s="27"/>
      <c r="E169" s="27"/>
      <c r="F169" s="65">
        <f ca="1">SUMIF('Финансовая модель'!$E$291:$BM$291,F$158,$E125:$BM125)</f>
        <v>-309859.20000000001</v>
      </c>
      <c r="G169" s="65">
        <f>SUMIF('Финансовая модель'!$E$291:$BM$291,G$158,$E125:$BM125)</f>
        <v>-395884.79999999993</v>
      </c>
      <c r="H169" s="65">
        <f>SUMIF('Финансовая модель'!$E$291:$BM$291,H$158,$E125:$BM125)</f>
        <v>-395884.80000000005</v>
      </c>
      <c r="I169" s="65">
        <f>SUMIF('Финансовая модель'!$E$291:$BM$291,I$158,$E125:$BM125)</f>
        <v>-395049.60000000003</v>
      </c>
      <c r="J169" s="65">
        <f>SUMIF('Финансовая модель'!$E$291:$BM$291,J$158,$E125:$BM125)</f>
        <v>-388368</v>
      </c>
      <c r="K169" s="22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20"/>
    </row>
    <row r="170" spans="1:256" s="38" customFormat="1">
      <c r="A170" s="21"/>
      <c r="B170" s="64" t="s">
        <v>99</v>
      </c>
      <c r="C170" s="27"/>
      <c r="D170" s="27"/>
      <c r="E170" s="27"/>
      <c r="F170" s="65">
        <f>SUMIF('Финансовая модель'!$E$291:$BM$291,F$158,$E126:$BM126)</f>
        <v>-97248.6</v>
      </c>
      <c r="G170" s="65">
        <f>SUMIF('Финансовая модель'!$E$291:$BM$291,G$158,$E126:$BM126)</f>
        <v>-118765.43999999999</v>
      </c>
      <c r="H170" s="65">
        <f>SUMIF('Финансовая модель'!$E$291:$BM$291,H$158,$E126:$BM126)</f>
        <v>-118765.44000000002</v>
      </c>
      <c r="I170" s="65">
        <f>SUMIF('Финансовая модель'!$E$291:$BM$291,I$158,$E126:$BM126)</f>
        <v>-118514.88</v>
      </c>
      <c r="J170" s="65">
        <f>SUMIF('Финансовая модель'!$E$291:$BM$291,J$158,$E126:$BM126)</f>
        <v>-111655.80000000002</v>
      </c>
      <c r="K170" s="22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20"/>
    </row>
    <row r="171" spans="1:256" s="38" customFormat="1">
      <c r="A171" s="21"/>
      <c r="B171" s="64" t="s">
        <v>63</v>
      </c>
      <c r="C171" s="27"/>
      <c r="D171" s="27"/>
      <c r="E171" s="27"/>
      <c r="F171" s="65">
        <f>SUMIF('Финансовая модель'!$E$291:$BM$291,F$158,$E127:$BM127)</f>
        <v>-634230</v>
      </c>
      <c r="G171" s="65">
        <f>SUMIF('Финансовая модель'!$E$291:$BM$291,G$158,$E127:$BM127)</f>
        <v>-989712</v>
      </c>
      <c r="H171" s="65">
        <f>SUMIF('Финансовая модель'!$E$291:$BM$291,H$158,$E127:$BM127)</f>
        <v>-989712</v>
      </c>
      <c r="I171" s="65">
        <f>SUMIF('Финансовая модель'!$E$291:$BM$291,I$158,$E127:$BM127)</f>
        <v>-987624</v>
      </c>
      <c r="J171" s="65">
        <f>SUMIF('Финансовая модель'!$E$291:$BM$291,J$158,$E127:$BM127)</f>
        <v>-728190</v>
      </c>
      <c r="K171" s="22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20"/>
    </row>
    <row r="172" spans="1:256" s="38" customFormat="1">
      <c r="A172" s="21"/>
      <c r="B172" s="66" t="s">
        <v>5</v>
      </c>
      <c r="C172" s="31"/>
      <c r="D172" s="27"/>
      <c r="E172" s="27"/>
      <c r="F172" s="67">
        <f ca="1">F162+F168</f>
        <v>8683522.1999999993</v>
      </c>
      <c r="G172" s="67">
        <f>G162+G168</f>
        <v>10372181.76</v>
      </c>
      <c r="H172" s="67">
        <f>H162+H168</f>
        <v>10372181.76</v>
      </c>
      <c r="I172" s="67">
        <f>I162+I168</f>
        <v>10350299.52</v>
      </c>
      <c r="J172" s="67">
        <f>J162+J168</f>
        <v>9937366.1999999993</v>
      </c>
      <c r="K172" s="22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20"/>
    </row>
    <row r="173" spans="1:256" s="38" customFormat="1" ht="15" customHeight="1">
      <c r="A173" s="21"/>
      <c r="B173" s="22"/>
      <c r="C173" s="27"/>
      <c r="D173" s="27"/>
      <c r="E173" s="27"/>
      <c r="F173" s="27"/>
      <c r="G173" s="27"/>
      <c r="H173" s="27"/>
      <c r="I173" s="27"/>
      <c r="J173" s="27"/>
      <c r="K173" s="22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20"/>
    </row>
    <row r="174" spans="1:256" s="38" customFormat="1">
      <c r="A174" s="21"/>
      <c r="B174" s="28" t="s">
        <v>85</v>
      </c>
      <c r="C174" s="29"/>
      <c r="D174" s="27"/>
      <c r="E174" s="27"/>
      <c r="F174" s="30">
        <f>SUM(F175:F185)</f>
        <v>-4909291.0344827585</v>
      </c>
      <c r="G174" s="30">
        <f>SUM(G175:G185)</f>
        <v>-4911291.0344827585</v>
      </c>
      <c r="H174" s="30">
        <f>SUM(H175:H185)</f>
        <v>-4911291.0344827585</v>
      </c>
      <c r="I174" s="30">
        <f>SUM(I175:I185)</f>
        <v>-4911291.0344827585</v>
      </c>
      <c r="J174" s="30">
        <f>SUM(J175:J185)</f>
        <v>-4911291.0344827585</v>
      </c>
      <c r="K174" s="22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20"/>
    </row>
    <row r="175" spans="1:256" s="39" customFormat="1">
      <c r="A175" s="27"/>
      <c r="B175" s="63" t="str">
        <f t="shared" ref="B175:B185" si="57">IF(B51="","",B51)</f>
        <v>Аренда</v>
      </c>
      <c r="C175" s="27"/>
      <c r="D175" s="27"/>
      <c r="E175" s="27"/>
      <c r="F175" s="65">
        <f>SUMIF('Финансовая модель'!$E$291:$BM$291,F$158,$E131:$BM131)</f>
        <v>-2400000</v>
      </c>
      <c r="G175" s="65">
        <f>SUMIF('Финансовая модель'!$E$291:$BM$291,G$158,$E131:$BM131)</f>
        <v>-2400000</v>
      </c>
      <c r="H175" s="65">
        <f>SUMIF('Финансовая модель'!$E$291:$BM$291,H$158,$E131:$BM131)</f>
        <v>-2400000</v>
      </c>
      <c r="I175" s="65">
        <f>SUMIF('Финансовая модель'!$E$291:$BM$291,I$158,$E131:$BM131)</f>
        <v>-2400000</v>
      </c>
      <c r="J175" s="65">
        <f>SUMIF('Финансовая модель'!$E$291:$BM$291,J$158,$E131:$BM131)</f>
        <v>-2400000</v>
      </c>
      <c r="K175" s="22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20"/>
    </row>
    <row r="176" spans="1:256" s="38" customFormat="1">
      <c r="A176" s="21"/>
      <c r="B176" s="63" t="str">
        <f t="shared" si="57"/>
        <v>Зарплата</v>
      </c>
      <c r="C176" s="27"/>
      <c r="D176" s="27"/>
      <c r="E176" s="27"/>
      <c r="F176" s="65">
        <f>SUMIF('Финансовая модель'!$E$291:$BM$291,F$158,$E132:$BM132)</f>
        <v>-1056000</v>
      </c>
      <c r="G176" s="65">
        <f>SUMIF('Финансовая модель'!$E$291:$BM$291,G$158,$E132:$BM132)</f>
        <v>-1056000</v>
      </c>
      <c r="H176" s="65">
        <f>SUMIF('Финансовая модель'!$E$291:$BM$291,H$158,$E132:$BM132)</f>
        <v>-1056000</v>
      </c>
      <c r="I176" s="65">
        <f>SUMIF('Финансовая модель'!$E$291:$BM$291,I$158,$E132:$BM132)</f>
        <v>-1056000</v>
      </c>
      <c r="J176" s="65">
        <f>SUMIF('Финансовая модель'!$E$291:$BM$291,J$158,$E132:$BM132)</f>
        <v>-1056000</v>
      </c>
      <c r="K176" s="22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20"/>
    </row>
    <row r="177" spans="1:256" s="38" customFormat="1">
      <c r="A177" s="21"/>
      <c r="B177" s="63" t="str">
        <f t="shared" si="57"/>
        <v>Социальные взносы и НДФЛ</v>
      </c>
      <c r="C177" s="27"/>
      <c r="D177" s="27"/>
      <c r="E177" s="27"/>
      <c r="F177" s="65">
        <f>SUMIF('Финансовая модель'!$E$291:$BM$291,F$158,$E133:$BM133)</f>
        <v>-521931.03448275855</v>
      </c>
      <c r="G177" s="65">
        <f>SUMIF('Финансовая модель'!$E$291:$BM$291,G$158,$E133:$BM133)</f>
        <v>-521931.03448275855</v>
      </c>
      <c r="H177" s="65">
        <f>SUMIF('Финансовая модель'!$E$291:$BM$291,H$158,$E133:$BM133)</f>
        <v>-521931.03448275855</v>
      </c>
      <c r="I177" s="65">
        <f>SUMIF('Финансовая модель'!$E$291:$BM$291,I$158,$E133:$BM133)</f>
        <v>-521931.03448275855</v>
      </c>
      <c r="J177" s="65">
        <f>SUMIF('Финансовая модель'!$E$291:$BM$291,J$158,$E133:$BM133)</f>
        <v>-521931.03448275855</v>
      </c>
      <c r="K177" s="22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20"/>
    </row>
    <row r="178" spans="1:256" s="38" customFormat="1">
      <c r="A178" s="21"/>
      <c r="B178" s="63" t="str">
        <f t="shared" si="57"/>
        <v>Оплата программы автоматизации</v>
      </c>
      <c r="C178" s="27"/>
      <c r="D178" s="27"/>
      <c r="E178" s="27"/>
      <c r="F178" s="65">
        <f>SUMIF('Финансовая модель'!$E$291:$BM$291,F$158,$E134:$BM134)</f>
        <v>-34560</v>
      </c>
      <c r="G178" s="65">
        <f>SUMIF('Финансовая модель'!$E$291:$BM$291,G$158,$E134:$BM134)</f>
        <v>-34560</v>
      </c>
      <c r="H178" s="65">
        <f>SUMIF('Финансовая модель'!$E$291:$BM$291,H$158,$E134:$BM134)</f>
        <v>-34560</v>
      </c>
      <c r="I178" s="65">
        <f>SUMIF('Финансовая модель'!$E$291:$BM$291,I$158,$E134:$BM134)</f>
        <v>-34560</v>
      </c>
      <c r="J178" s="65">
        <f>SUMIF('Финансовая модель'!$E$291:$BM$291,J$158,$E134:$BM134)</f>
        <v>-34560</v>
      </c>
      <c r="K178" s="22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20"/>
    </row>
    <row r="179" spans="1:256" s="38" customFormat="1">
      <c r="A179" s="21"/>
      <c r="B179" s="63" t="str">
        <f t="shared" si="57"/>
        <v>Реклама</v>
      </c>
      <c r="C179" s="27"/>
      <c r="D179" s="27"/>
      <c r="E179" s="27"/>
      <c r="F179" s="65">
        <f>SUMIF('Финансовая модель'!$E$291:$BM$291,F$158,$E135:$BM135)</f>
        <v>-180000</v>
      </c>
      <c r="G179" s="65">
        <f>SUMIF('Финансовая модель'!$E$291:$BM$291,G$158,$E135:$BM135)</f>
        <v>-168000</v>
      </c>
      <c r="H179" s="65">
        <f>SUMIF('Финансовая модель'!$E$291:$BM$291,H$158,$E135:$BM135)</f>
        <v>-168000</v>
      </c>
      <c r="I179" s="65">
        <f>SUMIF('Финансовая модель'!$E$291:$BM$291,I$158,$E135:$BM135)</f>
        <v>-168000</v>
      </c>
      <c r="J179" s="65">
        <f>SUMIF('Финансовая модель'!$E$291:$BM$291,J$158,$E135:$BM135)</f>
        <v>-168000</v>
      </c>
      <c r="K179" s="22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20"/>
    </row>
    <row r="180" spans="1:256" s="38" customFormat="1">
      <c r="A180" s="21"/>
      <c r="B180" s="63" t="str">
        <f t="shared" si="57"/>
        <v>Электроэнергия</v>
      </c>
      <c r="C180" s="27"/>
      <c r="D180" s="27"/>
      <c r="E180" s="27"/>
      <c r="F180" s="65">
        <f>SUMIF('Финансовая модель'!$E$291:$BM$291,F$158,$E136:$BM136)</f>
        <v>-184800</v>
      </c>
      <c r="G180" s="65">
        <f>SUMIF('Финансовая модель'!$E$291:$BM$291,G$158,$E136:$BM136)</f>
        <v>-184800</v>
      </c>
      <c r="H180" s="65">
        <f>SUMIF('Финансовая модель'!$E$291:$BM$291,H$158,$E136:$BM136)</f>
        <v>-184800</v>
      </c>
      <c r="I180" s="65">
        <f>SUMIF('Финансовая модель'!$E$291:$BM$291,I$158,$E136:$BM136)</f>
        <v>-184800</v>
      </c>
      <c r="J180" s="65">
        <f>SUMIF('Финансовая модель'!$E$291:$BM$291,J$158,$E136:$BM136)</f>
        <v>-184800</v>
      </c>
      <c r="K180" s="22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20"/>
    </row>
    <row r="181" spans="1:256" s="38" customFormat="1">
      <c r="A181" s="21"/>
      <c r="B181" s="63" t="str">
        <f t="shared" si="57"/>
        <v>Бухгалтерское обслуживание</v>
      </c>
      <c r="C181" s="27"/>
      <c r="D181" s="27"/>
      <c r="E181" s="27"/>
      <c r="F181" s="65">
        <f>SUMIF('Финансовая модель'!$E$291:$BM$291,F$158,$E137:$BM137)</f>
        <v>-96000</v>
      </c>
      <c r="G181" s="65">
        <f>SUMIF('Финансовая модель'!$E$291:$BM$291,G$158,$E137:$BM137)</f>
        <v>-96000</v>
      </c>
      <c r="H181" s="65">
        <f>SUMIF('Финансовая модель'!$E$291:$BM$291,H$158,$E137:$BM137)</f>
        <v>-96000</v>
      </c>
      <c r="I181" s="65">
        <f>SUMIF('Финансовая модель'!$E$291:$BM$291,I$158,$E137:$BM137)</f>
        <v>-96000</v>
      </c>
      <c r="J181" s="65">
        <f>SUMIF('Финансовая модель'!$E$291:$BM$291,J$158,$E137:$BM137)</f>
        <v>-96000</v>
      </c>
      <c r="K181" s="22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20"/>
    </row>
    <row r="182" spans="1:256" s="38" customFormat="1">
      <c r="A182" s="21"/>
      <c r="B182" s="63" t="str">
        <f t="shared" si="57"/>
        <v>Банковское обслуживание</v>
      </c>
      <c r="C182" s="27"/>
      <c r="D182" s="27"/>
      <c r="E182" s="27"/>
      <c r="F182" s="65">
        <f>SUMIF('Финансовая модель'!$E$291:$BM$291,F$158,$E138:$BM138)</f>
        <v>-18000</v>
      </c>
      <c r="G182" s="65">
        <f>SUMIF('Финансовая модель'!$E$291:$BM$291,G$158,$E138:$BM138)</f>
        <v>-18000</v>
      </c>
      <c r="H182" s="65">
        <f>SUMIF('Финансовая модель'!$E$291:$BM$291,H$158,$E138:$BM138)</f>
        <v>-18000</v>
      </c>
      <c r="I182" s="65">
        <f>SUMIF('Финансовая модель'!$E$291:$BM$291,I$158,$E138:$BM138)</f>
        <v>-18000</v>
      </c>
      <c r="J182" s="65">
        <f>SUMIF('Финансовая модель'!$E$291:$BM$291,J$158,$E138:$BM138)</f>
        <v>-18000</v>
      </c>
      <c r="K182" s="22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20"/>
    </row>
    <row r="183" spans="1:256" s="20" customFormat="1">
      <c r="A183" s="15"/>
      <c r="B183" s="63" t="str">
        <f t="shared" si="57"/>
        <v>Сбор на федеральный маркетинг</v>
      </c>
      <c r="C183" s="27"/>
      <c r="D183" s="27"/>
      <c r="E183" s="27"/>
      <c r="F183" s="65">
        <f>SUMIF('Финансовая модель'!$E$291:$BM$291,F$158,$E139:$BM139)</f>
        <v>-70000</v>
      </c>
      <c r="G183" s="65">
        <f>SUMIF('Финансовая модель'!$E$291:$BM$291,G$158,$E139:$BM139)</f>
        <v>-84000</v>
      </c>
      <c r="H183" s="65">
        <f>SUMIF('Финансовая модель'!$E$291:$BM$291,H$158,$E139:$BM139)</f>
        <v>-84000</v>
      </c>
      <c r="I183" s="65">
        <f>SUMIF('Финансовая модель'!$E$291:$BM$291,I$158,$E139:$BM139)</f>
        <v>-84000</v>
      </c>
      <c r="J183" s="65">
        <f>SUMIF('Финансовая модель'!$E$291:$BM$291,J$158,$E139:$BM139)</f>
        <v>-84000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6" s="20" customFormat="1">
      <c r="A184" s="15"/>
      <c r="B184" s="63" t="str">
        <f t="shared" si="57"/>
        <v xml:space="preserve">Интернет </v>
      </c>
      <c r="C184" s="27"/>
      <c r="D184" s="27"/>
      <c r="E184" s="27"/>
      <c r="F184" s="65">
        <f>SUMIF('Финансовая модель'!$E$291:$BM$291,F$158,$E140:$BM140)</f>
        <v>-276000</v>
      </c>
      <c r="G184" s="65">
        <f>SUMIF('Финансовая модель'!$E$291:$BM$291,G$158,$E140:$BM140)</f>
        <v>-276000</v>
      </c>
      <c r="H184" s="65">
        <f>SUMIF('Финансовая модель'!$E$291:$BM$291,H$158,$E140:$BM140)</f>
        <v>-276000</v>
      </c>
      <c r="I184" s="65">
        <f>SUMIF('Финансовая модель'!$E$291:$BM$291,I$158,$E140:$BM140)</f>
        <v>-276000</v>
      </c>
      <c r="J184" s="65">
        <f>SUMIF('Финансовая модель'!$E$291:$BM$291,J$158,$E140:$BM140)</f>
        <v>-276000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6" s="20" customFormat="1">
      <c r="A185" s="15"/>
      <c r="B185" s="63" t="str">
        <f t="shared" si="57"/>
        <v>Патент</v>
      </c>
      <c r="C185" s="27"/>
      <c r="D185" s="27"/>
      <c r="E185" s="27"/>
      <c r="F185" s="65">
        <f>SUMIF('Финансовая модель'!$E$291:$BM$291,F$158,$E141:$BM141)</f>
        <v>-72000</v>
      </c>
      <c r="G185" s="65">
        <f>SUMIF('Финансовая модель'!$E$291:$BM$291,G$158,$E141:$BM141)</f>
        <v>-72000</v>
      </c>
      <c r="H185" s="65">
        <f>SUMIF('Финансовая модель'!$E$291:$BM$291,H$158,$E141:$BM141)</f>
        <v>-72000</v>
      </c>
      <c r="I185" s="65">
        <f>SUMIF('Финансовая модель'!$E$291:$BM$291,I$158,$E141:$BM141)</f>
        <v>-72000</v>
      </c>
      <c r="J185" s="65">
        <f>SUMIF('Финансовая модель'!$E$291:$BM$291,J$158,$E141:$BM141)</f>
        <v>-72000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6" s="20" customFormat="1" ht="15.75" customHeight="1">
      <c r="A186" s="15"/>
      <c r="B186" s="66" t="s">
        <v>88</v>
      </c>
      <c r="C186" s="31"/>
      <c r="D186" s="31"/>
      <c r="E186" s="27"/>
      <c r="F186" s="67">
        <f ca="1">F172+F174</f>
        <v>3774231.1655172408</v>
      </c>
      <c r="G186" s="67">
        <f>G172+G174</f>
        <v>5460890.7255172413</v>
      </c>
      <c r="H186" s="67">
        <f>H172+H174</f>
        <v>5460890.7255172413</v>
      </c>
      <c r="I186" s="67">
        <f>I172+I174</f>
        <v>5439008.4855172411</v>
      </c>
      <c r="J186" s="67">
        <f>J172+J174</f>
        <v>5026075.1655172408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6" s="20" customFormat="1" ht="15.75" customHeight="1">
      <c r="A187" s="15"/>
      <c r="B187" s="68"/>
      <c r="C187" s="68"/>
      <c r="D187" s="68"/>
      <c r="E187" s="27"/>
      <c r="F187" s="68"/>
      <c r="G187" s="68"/>
      <c r="H187" s="68"/>
      <c r="I187" s="68"/>
      <c r="J187" s="68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6" s="20" customFormat="1" ht="15.75" customHeight="1">
      <c r="A188" s="15"/>
      <c r="B188" s="63" t="s">
        <v>90</v>
      </c>
      <c r="C188" s="27"/>
      <c r="D188" s="27"/>
      <c r="E188" s="27"/>
      <c r="F188" s="65">
        <f>SUMIF('Финансовая модель'!$E$291:$BM$291,F$158,$E144:$BM144)</f>
        <v>-415900.8000000001</v>
      </c>
      <c r="G188" s="65">
        <f>SUMIF('Финансовая модель'!$E$291:$BM$291,G$158,$E144:$BM144)</f>
        <v>-415900.8000000001</v>
      </c>
      <c r="H188" s="65">
        <f>SUMIF('Финансовая модель'!$E$291:$BM$291,H$158,$E144:$BM144)</f>
        <v>-415900.8000000001</v>
      </c>
      <c r="I188" s="65">
        <f>SUMIF('Финансовая модель'!$E$291:$BM$291,I$158,$E144:$BM144)</f>
        <v>-415900.8000000001</v>
      </c>
      <c r="J188" s="65">
        <f>SUMIF('Финансовая модель'!$E$291:$BM$291,J$158,$E144:$BM144)</f>
        <v>-415900.8000000001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6" s="20" customFormat="1" ht="15.75" customHeight="1">
      <c r="A189" s="15"/>
      <c r="B189" s="66" t="s">
        <v>17</v>
      </c>
      <c r="C189" s="31"/>
      <c r="D189" s="31"/>
      <c r="E189" s="27"/>
      <c r="F189" s="67">
        <f ca="1">F186+F188</f>
        <v>3358330.3655172405</v>
      </c>
      <c r="G189" s="67">
        <f>G186+G188</f>
        <v>5044989.9255172415</v>
      </c>
      <c r="H189" s="67">
        <f>H186+H188</f>
        <v>5044989.9255172415</v>
      </c>
      <c r="I189" s="67">
        <f>I186+I188</f>
        <v>5023107.6855172412</v>
      </c>
      <c r="J189" s="67">
        <f>J186+J188</f>
        <v>4610174.3655172409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6" s="20" customFormat="1" ht="15.75" customHeight="1">
      <c r="A190" s="15"/>
      <c r="B190" s="63"/>
      <c r="C190" s="27"/>
      <c r="D190" s="27"/>
      <c r="E190" s="27"/>
      <c r="F190" s="27"/>
      <c r="G190" s="27"/>
      <c r="H190" s="27"/>
      <c r="I190" s="27"/>
      <c r="J190" s="27"/>
      <c r="K190" s="27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6" s="20" customFormat="1" ht="15.75" customHeight="1">
      <c r="A191" s="15"/>
      <c r="B191" s="64" t="s">
        <v>87</v>
      </c>
      <c r="C191" s="27"/>
      <c r="D191" s="27"/>
      <c r="E191" s="27"/>
      <c r="F191" s="65">
        <f>SUMIF('Финансовая модель'!$E$291:$BM$291,F$158,$E147:$BM147)</f>
        <v>-27812.16</v>
      </c>
      <c r="G191" s="65">
        <f>SUMIF('Финансовая модель'!$E$291:$BM$291,G$158,$E147:$BM147)</f>
        <v>-39337.919999999998</v>
      </c>
      <c r="H191" s="65">
        <f>SUMIF('Финансовая модель'!$E$291:$BM$291,H$158,$E147:$BM147)</f>
        <v>-39337.919999999998</v>
      </c>
      <c r="I191" s="65">
        <f>SUMIF('Финансовая модель'!$E$291:$BM$291,I$158,$E147:$BM147)</f>
        <v>-39588.479999999996</v>
      </c>
      <c r="J191" s="65">
        <f>SUMIF('Финансовая модель'!$E$291:$BM$291,J$158,$E147:$BM147)</f>
        <v>-29127.600000000002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6" s="20" customFormat="1" ht="15.75" customHeight="1">
      <c r="A192" s="15"/>
      <c r="B192" s="35" t="s">
        <v>11</v>
      </c>
      <c r="C192" s="35"/>
      <c r="D192" s="27"/>
      <c r="E192" s="36">
        <f t="shared" ref="E192:J192" si="58">E189+E191</f>
        <v>0</v>
      </c>
      <c r="F192" s="36">
        <f t="shared" ca="1" si="58"/>
        <v>3330518.2055172403</v>
      </c>
      <c r="G192" s="36">
        <f t="shared" si="58"/>
        <v>5005652.0055172415</v>
      </c>
      <c r="H192" s="36">
        <f t="shared" si="58"/>
        <v>5005652.0055172415</v>
      </c>
      <c r="I192" s="36">
        <f t="shared" si="58"/>
        <v>4983519.2055172408</v>
      </c>
      <c r="J192" s="36">
        <f t="shared" si="58"/>
        <v>4581046.7655172413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s="20" customFormat="1" ht="15.75" customHeight="1">
      <c r="A193" s="15"/>
      <c r="B193" s="22"/>
      <c r="C193" s="27"/>
      <c r="D193" s="27"/>
      <c r="E193" s="27"/>
      <c r="F193" s="27"/>
      <c r="G193" s="27"/>
      <c r="H193" s="27"/>
      <c r="I193" s="27"/>
      <c r="J193" s="27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s="20" customFormat="1" ht="15.75" customHeight="1">
      <c r="A194" s="15"/>
      <c r="B194" s="64" t="s">
        <v>10</v>
      </c>
      <c r="C194" s="27"/>
      <c r="D194" s="27"/>
      <c r="E194" s="65">
        <f>SUMIF('Финансовая модель'!$E$291:$BM$291,E$158,$E150:$BM150)</f>
        <v>-4951200</v>
      </c>
      <c r="F194" s="65"/>
      <c r="G194" s="65"/>
      <c r="H194" s="65"/>
      <c r="I194" s="65"/>
      <c r="J194" s="65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s="20" customFormat="1" ht="15.75" customHeight="1">
      <c r="A195" s="15"/>
      <c r="B195" s="64" t="s">
        <v>97</v>
      </c>
      <c r="C195" s="27"/>
      <c r="D195" s="27"/>
      <c r="E195" s="65">
        <f>SUMIF('Финансовая модель'!$E$291:$BM$291,E$158,$E151:$BM151)</f>
        <v>0</v>
      </c>
      <c r="F195" s="65">
        <f>SUMIF('Финансовая модель'!$E$291:$BM$291,F$158,$E151:$BM151)</f>
        <v>415900.8000000001</v>
      </c>
      <c r="G195" s="65">
        <f>SUMIF('Финансовая модель'!$E$291:$BM$291,G$158,$E151:$BM151)</f>
        <v>415900.8000000001</v>
      </c>
      <c r="H195" s="65">
        <f>SUMIF('Финансовая модель'!$E$291:$BM$291,H$158,$E151:$BM151)</f>
        <v>415900.8000000001</v>
      </c>
      <c r="I195" s="65">
        <f>SUMIF('Финансовая модель'!$E$291:$BM$291,I$158,$E151:$BM151)</f>
        <v>415900.8000000001</v>
      </c>
      <c r="J195" s="65">
        <f>SUMIF('Финансовая модель'!$E$291:$BM$291,J$158,$E151:$BM151)</f>
        <v>415900.8000000001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s="20" customFormat="1" ht="15.75" customHeight="1">
      <c r="A196" s="15"/>
      <c r="B196" s="35" t="s">
        <v>6</v>
      </c>
      <c r="C196" s="35"/>
      <c r="D196" s="27"/>
      <c r="E196" s="36">
        <f t="shared" ref="E196:J196" si="59">E192+E194+E195</f>
        <v>-4951200</v>
      </c>
      <c r="F196" s="36">
        <f t="shared" ca="1" si="59"/>
        <v>3746419.0055172406</v>
      </c>
      <c r="G196" s="36">
        <f t="shared" si="59"/>
        <v>5421552.8055172414</v>
      </c>
      <c r="H196" s="36">
        <f t="shared" si="59"/>
        <v>5421552.8055172414</v>
      </c>
      <c r="I196" s="36">
        <f t="shared" si="59"/>
        <v>5399420.0055172406</v>
      </c>
      <c r="J196" s="36">
        <f t="shared" si="59"/>
        <v>4996947.5655172411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s="20" customFormat="1" ht="15.75" customHeight="1">
      <c r="A197" s="15"/>
      <c r="B197" s="70" t="s">
        <v>7</v>
      </c>
      <c r="C197" s="71"/>
      <c r="D197" s="71"/>
      <c r="E197" s="72">
        <f t="shared" ref="E197:J197" si="60">D197+E196</f>
        <v>-4951200</v>
      </c>
      <c r="F197" s="72">
        <f t="shared" ca="1" si="60"/>
        <v>-1204780.9944827594</v>
      </c>
      <c r="G197" s="72">
        <f t="shared" ca="1" si="60"/>
        <v>4216771.811034482</v>
      </c>
      <c r="H197" s="72">
        <f t="shared" ca="1" si="60"/>
        <v>9638324.6165517233</v>
      </c>
      <c r="I197" s="72">
        <f t="shared" ca="1" si="60"/>
        <v>15037744.622068964</v>
      </c>
      <c r="J197" s="72">
        <f t="shared" ca="1" si="60"/>
        <v>20034692.187586203</v>
      </c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s="20" customFormat="1" ht="15.75" customHeight="1">
      <c r="A198" s="15"/>
      <c r="B198" s="22"/>
      <c r="C198" s="27"/>
      <c r="D198" s="27"/>
      <c r="E198" s="27"/>
      <c r="F198" s="27"/>
      <c r="G198" s="27"/>
      <c r="H198" s="27"/>
      <c r="I198" s="27"/>
      <c r="J198" s="27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</row>
    <row r="199" spans="1:255" s="20" customFormat="1" ht="15.75" customHeight="1">
      <c r="A199" s="15"/>
      <c r="B199" s="17" t="s">
        <v>91</v>
      </c>
      <c r="C199" s="62"/>
      <c r="D199" s="62"/>
      <c r="E199" s="37">
        <v>0</v>
      </c>
      <c r="F199" s="37">
        <v>1</v>
      </c>
      <c r="G199" s="37">
        <f>F199+1</f>
        <v>2</v>
      </c>
      <c r="H199" s="37">
        <f>G199+1</f>
        <v>3</v>
      </c>
      <c r="I199" s="37">
        <f>H199+1</f>
        <v>4</v>
      </c>
      <c r="J199" s="37">
        <f>I199+1</f>
        <v>5</v>
      </c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</row>
    <row r="200" spans="1:255" s="20" customFormat="1" ht="15.75" customHeight="1">
      <c r="A200" s="15"/>
      <c r="B200" s="22"/>
      <c r="C200" s="27"/>
      <c r="D200" s="27"/>
      <c r="E200" s="27"/>
      <c r="F200" s="27"/>
      <c r="G200" s="27"/>
      <c r="H200" s="27"/>
      <c r="I200" s="27"/>
      <c r="J200" s="27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</row>
    <row r="201" spans="1:255" s="20" customFormat="1" ht="15.75" customHeight="1">
      <c r="A201" s="15"/>
      <c r="B201" s="73" t="s">
        <v>89</v>
      </c>
      <c r="C201" s="27"/>
      <c r="D201" s="27"/>
      <c r="E201" s="27"/>
      <c r="F201" s="123">
        <f ca="1">IFERROR(F186/F162,0)</f>
        <v>0.38810133673052782</v>
      </c>
      <c r="G201" s="123">
        <f>IFERROR(G186/G162,0)</f>
        <v>0.45980469785799988</v>
      </c>
      <c r="H201" s="123">
        <f>IFERROR(H186/H162,0)</f>
        <v>0.45980469785799988</v>
      </c>
      <c r="I201" s="123">
        <f>IFERROR(I186/I162,0)</f>
        <v>0.45893043012972218</v>
      </c>
      <c r="J201" s="123">
        <f>IFERROR(J186/J162,0)</f>
        <v>0.45014008815639139</v>
      </c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</row>
    <row r="202" spans="1:255" s="20" customFormat="1" ht="15.75" customHeight="1">
      <c r="A202" s="15"/>
      <c r="B202" s="73" t="s">
        <v>15</v>
      </c>
      <c r="C202" s="27"/>
      <c r="D202" s="27"/>
      <c r="E202" s="27"/>
      <c r="F202" s="74">
        <f ca="1">IFERROR(F192/F162,0)</f>
        <v>0.34247466858311998</v>
      </c>
      <c r="G202" s="74">
        <f>IFERROR(G192/G162,0)</f>
        <v>0.42147378947253017</v>
      </c>
      <c r="H202" s="74">
        <f>IFERROR(H192/H162,0)</f>
        <v>0.42147378947253017</v>
      </c>
      <c r="I202" s="74">
        <f>IFERROR(I192/I162,0)</f>
        <v>0.42049734223392377</v>
      </c>
      <c r="J202" s="74">
        <f>IFERROR(J192/J162,0)</f>
        <v>0.41028291996629296</v>
      </c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</row>
    <row r="203" spans="1:255" s="20" customFormat="1" ht="15.75" customHeight="1">
      <c r="A203" s="15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</row>
    <row r="204" spans="1:255" s="20" customFormat="1" ht="15.75" customHeight="1">
      <c r="A204" s="15"/>
      <c r="B204" s="73" t="s">
        <v>93</v>
      </c>
      <c r="C204" s="22"/>
      <c r="D204" s="22"/>
      <c r="E204" s="22"/>
      <c r="F204" s="22"/>
      <c r="G204" s="74">
        <f>IFERROR(G162/F162-1,0)</f>
        <v>0.221256038647343</v>
      </c>
      <c r="H204" s="74">
        <f>IFERROR(H162/G162-1,0)</f>
        <v>0</v>
      </c>
      <c r="I204" s="74">
        <f>IFERROR(I162/H162-1,0)</f>
        <v>-2.1097046413501852E-3</v>
      </c>
      <c r="J204" s="74">
        <f>IFERROR(J162/I162-1,0)</f>
        <v>-5.7875264270613069E-2</v>
      </c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</row>
    <row r="205" spans="1:255" s="20" customFormat="1" ht="15.75" customHeight="1">
      <c r="A205" s="15"/>
      <c r="B205" s="73" t="s">
        <v>94</v>
      </c>
      <c r="C205" s="22"/>
      <c r="D205" s="22"/>
      <c r="E205" s="22"/>
      <c r="F205" s="22"/>
      <c r="G205" s="74">
        <f ca="1">IFERROR(G172/F172-1,0)</f>
        <v>0.1944671207266564</v>
      </c>
      <c r="H205" s="74">
        <f>IFERROR(H172/G172-1,0)</f>
        <v>0</v>
      </c>
      <c r="I205" s="74">
        <f>IFERROR(I172/H172-1,0)</f>
        <v>-2.1097046413501852E-3</v>
      </c>
      <c r="J205" s="74">
        <f>IFERROR(J172/I172-1,0)</f>
        <v>-3.9895784581120974E-2</v>
      </c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</row>
    <row r="206" spans="1:255" s="20" customFormat="1" ht="15.75" customHeight="1">
      <c r="A206" s="15"/>
      <c r="B206" s="73" t="s">
        <v>95</v>
      </c>
      <c r="C206" s="22"/>
      <c r="D206" s="22"/>
      <c r="E206" s="22"/>
      <c r="F206" s="22"/>
      <c r="G206" s="74">
        <f ca="1">IFERROR(G186/F186-1,0)</f>
        <v>0.44688824982686293</v>
      </c>
      <c r="H206" s="74">
        <f>IFERROR(H186/G186-1,0)</f>
        <v>0</v>
      </c>
      <c r="I206" s="74">
        <f>IFERROR(I186/H186-1,0)</f>
        <v>-4.0070825621451034E-3</v>
      </c>
      <c r="J206" s="74">
        <f>IFERROR(J186/I186-1,0)</f>
        <v>-7.5920697880788701E-2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</row>
    <row r="207" spans="1:255" s="20" customFormat="1" ht="15.75" customHeight="1">
      <c r="A207" s="15"/>
      <c r="B207" s="73" t="s">
        <v>96</v>
      </c>
      <c r="C207" s="22"/>
      <c r="D207" s="22"/>
      <c r="E207" s="22"/>
      <c r="F207" s="22"/>
      <c r="G207" s="74">
        <f ca="1">IFERROR(G192/F192-1,0)</f>
        <v>0.50296491315526293</v>
      </c>
      <c r="H207" s="74">
        <f>IFERROR(H192/G192-1,0)</f>
        <v>0</v>
      </c>
      <c r="I207" s="74">
        <f>IFERROR(I192/H192-1,0)</f>
        <v>-4.4215618615928154E-3</v>
      </c>
      <c r="J207" s="74">
        <f>IFERROR(J192/I192-1,0)</f>
        <v>-8.076068806044201E-2</v>
      </c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</row>
    <row r="208" spans="1:255" s="20" customFormat="1" ht="15.75" customHeight="1">
      <c r="A208" s="15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</row>
    <row r="209" spans="1:67" s="20" customFormat="1" ht="15.75" customHeight="1">
      <c r="A209" s="15"/>
      <c r="B209" s="73"/>
      <c r="C209" s="73"/>
      <c r="D209" s="73"/>
      <c r="E209" s="120"/>
      <c r="F209" s="77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</row>
    <row r="210" spans="1:67" s="20" customFormat="1" ht="15.75" customHeight="1">
      <c r="A210" s="15"/>
      <c r="B210" s="73" t="s">
        <v>92</v>
      </c>
      <c r="C210" s="22"/>
      <c r="D210" s="22"/>
      <c r="E210" s="119">
        <f ca="1">-SUM(F196:J196)/E194</f>
        <v>5.0464316100311448</v>
      </c>
      <c r="F210" s="77" t="s">
        <v>145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</row>
    <row r="211" spans="1:67" ht="15.75" customHeight="1">
      <c r="A211" s="3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</row>
    <row r="212" spans="1:67" ht="15.75" customHeight="1">
      <c r="A212" s="3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</row>
    <row r="213" spans="1:67" ht="15.75" customHeight="1">
      <c r="A213" s="3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</row>
    <row r="214" spans="1:67" ht="15.75" customHeight="1">
      <c r="A214" s="3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</row>
    <row r="215" spans="1:67" ht="15.75" customHeight="1">
      <c r="A215" s="3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</row>
    <row r="216" spans="1:67" ht="15.75" customHeight="1">
      <c r="A216" s="3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</row>
    <row r="217" spans="1:67" ht="15.75" customHeight="1">
      <c r="A217" s="3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</row>
    <row r="218" spans="1:67" ht="15.75" customHeight="1">
      <c r="A218" s="3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</row>
    <row r="219" spans="1:67" ht="15.75" customHeight="1">
      <c r="A219" s="3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</row>
    <row r="220" spans="1:67" ht="15.75" customHeight="1">
      <c r="A220" s="3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</row>
    <row r="221" spans="1:67" ht="15.75" customHeight="1">
      <c r="A221" s="3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</row>
    <row r="222" spans="1:67" ht="15.75" customHeight="1">
      <c r="A222" s="3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</row>
    <row r="223" spans="1:67" ht="15.75" customHeight="1">
      <c r="A223" s="3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</row>
    <row r="224" spans="1:67" ht="15.75" customHeight="1">
      <c r="A224" s="3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</row>
    <row r="225" spans="1:67" ht="15.75" customHeight="1">
      <c r="A225" s="3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</row>
    <row r="226" spans="1:67" ht="15.75" customHeight="1">
      <c r="A226" s="3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</row>
    <row r="227" spans="1:67" ht="15.75" customHeight="1">
      <c r="A227" s="3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</row>
    <row r="228" spans="1:67" ht="15.75" customHeight="1">
      <c r="A228" s="3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</row>
    <row r="229" spans="1:67" ht="15.75" customHeight="1">
      <c r="A229" s="3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</row>
    <row r="230" spans="1:67" ht="15.75" customHeight="1">
      <c r="A230" s="3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</row>
    <row r="231" spans="1:67" ht="15.75" customHeight="1">
      <c r="A231" s="3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</row>
    <row r="232" spans="1:67" ht="15.75" customHeight="1">
      <c r="A232" s="3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</row>
    <row r="233" spans="1:67" ht="15.75" customHeight="1">
      <c r="A233" s="3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</row>
    <row r="234" spans="1:67" ht="15.75" customHeight="1">
      <c r="A234" s="3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</row>
    <row r="235" spans="1:67" ht="15.75" customHeight="1">
      <c r="A235" s="3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</row>
    <row r="236" spans="1:67" ht="15.75" customHeight="1">
      <c r="A236" s="3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</row>
    <row r="237" spans="1:67" ht="15.75" customHeight="1">
      <c r="A237" s="3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</row>
    <row r="238" spans="1:67" ht="15.75" customHeight="1">
      <c r="A238" s="3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</row>
    <row r="239" spans="1:67" ht="15.75" customHeight="1">
      <c r="A239" s="3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</row>
    <row r="240" spans="1:67" ht="15.75" customHeight="1">
      <c r="A240" s="3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</row>
    <row r="241" spans="1:83" ht="15.75" customHeight="1">
      <c r="A241" s="3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</row>
    <row r="242" spans="1:83" ht="15.75" customHeight="1">
      <c r="A242" s="3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</row>
    <row r="243" spans="1:83" ht="15.75" customHeight="1">
      <c r="A243" s="3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</row>
    <row r="244" spans="1:83" ht="15.75" customHeight="1">
      <c r="A244" s="3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</row>
    <row r="245" spans="1:83" ht="15.75" customHeight="1">
      <c r="A245" s="3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</row>
    <row r="246" spans="1:8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83" ht="15.75" customHeight="1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</row>
    <row r="248" spans="1:83" ht="15.75" customHeight="1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</row>
    <row r="249" spans="1:83" ht="15.75" customHeight="1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</row>
    <row r="250" spans="1:83" ht="15.75" customHeight="1">
      <c r="A250" s="93"/>
      <c r="B250" s="93"/>
      <c r="C250" s="93"/>
      <c r="D250" s="94" t="str">
        <f>IF('Финансовая модель'!B73="","",'Финансовая модель'!B73)</f>
        <v>Арендный депозит</v>
      </c>
      <c r="E250" s="95">
        <f>'Финансовая модель'!F73</f>
        <v>200000</v>
      </c>
      <c r="F250" s="96">
        <f>G250</f>
        <v>4.4138418079096048E-2</v>
      </c>
      <c r="G250" s="94">
        <f t="shared" ref="G250:G270" si="61">E250/SUM($E$250:$E$270)</f>
        <v>4.4138418079096048E-2</v>
      </c>
      <c r="H250" s="93"/>
      <c r="I250" s="94" t="s">
        <v>68</v>
      </c>
      <c r="J250" s="95">
        <f>'Финансовая модель'!F10*'Финансовая модель'!$I$21</f>
        <v>298080</v>
      </c>
      <c r="K250" s="95">
        <f>J250</f>
        <v>298080</v>
      </c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</row>
    <row r="251" spans="1:83" ht="15.75" customHeight="1">
      <c r="A251" s="93"/>
      <c r="B251" s="93"/>
      <c r="C251" s="93"/>
      <c r="D251" s="94" t="str">
        <f>IF('Финансовая модель'!B74="","",'Финансовая модель'!B74)</f>
        <v>Паушальный взнос</v>
      </c>
      <c r="E251" s="95">
        <f>'Финансовая модель'!F74</f>
        <v>450000</v>
      </c>
      <c r="F251" s="96">
        <f t="shared" ref="F251:F284" si="62">F250+G251</f>
        <v>0.14344985875706215</v>
      </c>
      <c r="G251" s="94">
        <f t="shared" si="61"/>
        <v>9.9311440677966101E-2</v>
      </c>
      <c r="H251" s="93"/>
      <c r="I251" s="94" t="s">
        <v>69</v>
      </c>
      <c r="J251" s="95">
        <f>'Финансовая модель'!F11*'Финансовая модель'!$I$21</f>
        <v>447120</v>
      </c>
      <c r="K251" s="95">
        <f t="shared" ref="K251:K267" si="63">K250+J251</f>
        <v>745200</v>
      </c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</row>
    <row r="252" spans="1:83" ht="15.75" customHeight="1">
      <c r="A252" s="93"/>
      <c r="B252" s="93"/>
      <c r="C252" s="93"/>
      <c r="D252" s="94" t="str">
        <f>IF('Финансовая модель'!B75="","",'Финансовая модель'!B75)</f>
        <v>Ремонт помещения</v>
      </c>
      <c r="E252" s="95">
        <f>'Финансовая модель'!F75</f>
        <v>450000</v>
      </c>
      <c r="F252" s="96">
        <f t="shared" si="62"/>
        <v>0.24276129943502825</v>
      </c>
      <c r="G252" s="94">
        <f t="shared" si="61"/>
        <v>9.9311440677966101E-2</v>
      </c>
      <c r="H252" s="93"/>
      <c r="I252" s="94" t="s">
        <v>70</v>
      </c>
      <c r="J252" s="95">
        <f>'Финансовая модель'!F12*'Финансовая модель'!$I$21</f>
        <v>119232</v>
      </c>
      <c r="K252" s="95">
        <f t="shared" si="63"/>
        <v>864432</v>
      </c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</row>
    <row r="253" spans="1:83" ht="15.75" customHeight="1">
      <c r="A253" s="93"/>
      <c r="B253" s="93"/>
      <c r="C253" s="93"/>
      <c r="D253" s="94" t="str">
        <f>IF('Финансовая модель'!B76="","",'Финансовая модель'!B76)</f>
        <v xml:space="preserve">Стандартная игровая станция - полный комплект + кастомизированный стол </v>
      </c>
      <c r="E253" s="95">
        <f>'Финансовая модель'!F76</f>
        <v>1329400</v>
      </c>
      <c r="F253" s="96">
        <f t="shared" si="62"/>
        <v>0.53614936440677963</v>
      </c>
      <c r="G253" s="94">
        <f t="shared" si="61"/>
        <v>0.29338806497175141</v>
      </c>
      <c r="H253" s="93"/>
      <c r="I253" s="94" t="s">
        <v>71</v>
      </c>
      <c r="J253" s="95">
        <f>SUM(J250:J252)*'Финансовая модель'!I22</f>
        <v>155597.75999999998</v>
      </c>
      <c r="K253" s="95">
        <f t="shared" si="63"/>
        <v>1020029.76</v>
      </c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</row>
    <row r="254" spans="1:83" ht="15.75" customHeight="1">
      <c r="A254" s="93"/>
      <c r="B254" s="93"/>
      <c r="C254" s="93"/>
      <c r="D254" s="94" t="str">
        <f>IF('Финансовая модель'!B77="","",'Финансовая модель'!B77)</f>
        <v>VIP игровая станция</v>
      </c>
      <c r="E254" s="95">
        <f>'Финансовая модель'!F77</f>
        <v>1675600</v>
      </c>
      <c r="F254" s="96">
        <f t="shared" si="62"/>
        <v>0.90594103107344637</v>
      </c>
      <c r="G254" s="94">
        <f t="shared" si="61"/>
        <v>0.36979166666666669</v>
      </c>
      <c r="H254" s="93"/>
      <c r="I254" s="94" t="s">
        <v>63</v>
      </c>
      <c r="J254" s="95">
        <f>-J253*'Финансовая модель'!D29</f>
        <v>-77798.87999999999</v>
      </c>
      <c r="K254" s="95">
        <f t="shared" si="63"/>
        <v>942230.88</v>
      </c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</row>
    <row r="255" spans="1:83" ht="15.75" customHeight="1">
      <c r="A255" s="93"/>
      <c r="B255" s="93"/>
      <c r="C255" s="93"/>
      <c r="D255" s="94" t="str">
        <f>IF('Финансовая модель'!B78="","",'Финансовая модель'!B78)</f>
        <v>Sony PS 4 PRO</v>
      </c>
      <c r="E255" s="95">
        <f>'Финансовая модель'!F78</f>
        <v>70000</v>
      </c>
      <c r="F255" s="96">
        <f t="shared" si="62"/>
        <v>0.92138947740112997</v>
      </c>
      <c r="G255" s="94">
        <f t="shared" si="61"/>
        <v>1.5448446327683616E-2</v>
      </c>
      <c r="H255" s="93"/>
      <c r="I255" s="94" t="s">
        <v>99</v>
      </c>
      <c r="J255" s="95">
        <f>-SUM(J250:J253)*'Финансовая модель'!D30</f>
        <v>-10200.2976</v>
      </c>
      <c r="K255" s="95">
        <f t="shared" si="63"/>
        <v>932030.58239999996</v>
      </c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</row>
    <row r="256" spans="1:83" ht="15.75" customHeight="1">
      <c r="A256" s="93"/>
      <c r="B256" s="93"/>
      <c r="C256" s="93"/>
      <c r="D256" s="94" t="str">
        <f>IF('Финансовая модель'!B79="","",'Финансовая модель'!B79)</f>
        <v>Закупка телевизоров+кронштейны</v>
      </c>
      <c r="E256" s="95">
        <f>'Финансовая модель'!F79</f>
        <v>76000</v>
      </c>
      <c r="F256" s="96">
        <f t="shared" si="62"/>
        <v>0.93816207627118642</v>
      </c>
      <c r="G256" s="94">
        <f t="shared" si="61"/>
        <v>1.6772598870056499E-2</v>
      </c>
      <c r="H256" s="93"/>
      <c r="I256" s="94" t="str">
        <f>IF('Финансовая модель'!B51="","",'Финансовая модель'!B51)</f>
        <v>Аренда</v>
      </c>
      <c r="J256" s="95">
        <f>-'Финансовая модель'!D51</f>
        <v>-200000</v>
      </c>
      <c r="K256" s="95">
        <f t="shared" si="63"/>
        <v>732030.58239999996</v>
      </c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</row>
    <row r="257" spans="1:83" ht="15.75" customHeight="1">
      <c r="A257" s="93"/>
      <c r="B257" s="93"/>
      <c r="C257" s="93"/>
      <c r="D257" s="94" t="str">
        <f>IF('Финансовая модель'!B80="","",'Финансовая модель'!B80)</f>
        <v>Закупка игр для Sony</v>
      </c>
      <c r="E257" s="95">
        <f>'Финансовая модель'!F80</f>
        <v>32000</v>
      </c>
      <c r="F257" s="96">
        <f t="shared" si="62"/>
        <v>0.9452242231638418</v>
      </c>
      <c r="G257" s="94">
        <f t="shared" si="61"/>
        <v>7.0621468926553672E-3</v>
      </c>
      <c r="H257" s="93"/>
      <c r="I257" s="94" t="str">
        <f>IF('Финансовая модель'!B52="","",'Финансовая модель'!B52)</f>
        <v>Зарплата</v>
      </c>
      <c r="J257" s="95">
        <f>-'Финансовая модель'!D52</f>
        <v>-88000</v>
      </c>
      <c r="K257" s="95">
        <f t="shared" si="63"/>
        <v>644030.58239999996</v>
      </c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</row>
    <row r="258" spans="1:83" ht="15.75" customHeight="1">
      <c r="A258" s="93"/>
      <c r="B258" s="93"/>
      <c r="C258" s="93"/>
      <c r="D258" s="94" t="str">
        <f>IF('Финансовая модель'!B81="","",'Финансовая модель'!B81)</f>
        <v>Двухместные диваны</v>
      </c>
      <c r="E258" s="95">
        <f>'Финансовая модель'!F81</f>
        <v>43200</v>
      </c>
      <c r="F258" s="96">
        <f t="shared" si="62"/>
        <v>0.95475812146892658</v>
      </c>
      <c r="G258" s="94">
        <f t="shared" si="61"/>
        <v>9.5338983050847464E-3</v>
      </c>
      <c r="H258" s="93"/>
      <c r="I258" s="94" t="str">
        <f>IF('Финансовая модель'!B53="","",'Финансовая модель'!B53)</f>
        <v>Социальные взносы и НДФЛ</v>
      </c>
      <c r="J258" s="95">
        <f>-'Финансовая модель'!D53</f>
        <v>-43494.252873563215</v>
      </c>
      <c r="K258" s="95">
        <f t="shared" si="63"/>
        <v>600536.32952643675</v>
      </c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</row>
    <row r="259" spans="1:83" ht="15.75" customHeight="1">
      <c r="A259" s="93"/>
      <c r="B259" s="93"/>
      <c r="C259" s="93"/>
      <c r="D259" s="94" t="str">
        <f>IF('Финансовая модель'!B82="","",'Финансовая модель'!B82)</f>
        <v>Трёхместные диваны</v>
      </c>
      <c r="E259" s="95">
        <f>'Финансовая модель'!F82</f>
        <v>0</v>
      </c>
      <c r="F259" s="96">
        <f t="shared" si="62"/>
        <v>0.95475812146892658</v>
      </c>
      <c r="G259" s="94">
        <f t="shared" si="61"/>
        <v>0</v>
      </c>
      <c r="H259" s="93"/>
      <c r="I259" s="94" t="str">
        <f>IF('Финансовая модель'!B54="","",'Финансовая модель'!B54)</f>
        <v>Оплата программы автоматизации</v>
      </c>
      <c r="J259" s="95">
        <f>-'Финансовая модель'!D54</f>
        <v>-2880</v>
      </c>
      <c r="K259" s="95">
        <f t="shared" si="63"/>
        <v>597656.32952643675</v>
      </c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</row>
    <row r="260" spans="1:83" ht="15.75" customHeight="1">
      <c r="A260" s="93"/>
      <c r="B260" s="93"/>
      <c r="C260" s="93"/>
      <c r="D260" s="94" t="str">
        <f>IF('Финансовая модель'!B83="","",'Финансовая модель'!B83)</f>
        <v>Столы</v>
      </c>
      <c r="E260" s="95">
        <f>'Финансовая модель'!F83</f>
        <v>0</v>
      </c>
      <c r="F260" s="96">
        <f t="shared" si="62"/>
        <v>0.95475812146892658</v>
      </c>
      <c r="G260" s="94">
        <f t="shared" si="61"/>
        <v>0</v>
      </c>
      <c r="H260" s="93"/>
      <c r="I260" s="94" t="str">
        <f>IF('Финансовая модель'!B55="","",'Финансовая модель'!B55)</f>
        <v>Реклама</v>
      </c>
      <c r="J260" s="95">
        <f>-'Финансовая модель'!D55</f>
        <v>-14000</v>
      </c>
      <c r="K260" s="95">
        <f t="shared" si="63"/>
        <v>583656.32952643675</v>
      </c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</row>
    <row r="261" spans="1:83" ht="15.75" customHeight="1">
      <c r="A261" s="93"/>
      <c r="B261" s="93"/>
      <c r="C261" s="93"/>
      <c r="D261" s="94" t="str">
        <f>IF('Финансовая модель'!B84="","",'Финансовая модель'!B84)</f>
        <v>Кассовый аппарат</v>
      </c>
      <c r="E261" s="95">
        <f>'Финансовая модель'!F84</f>
        <v>26000</v>
      </c>
      <c r="F261" s="96">
        <f t="shared" si="62"/>
        <v>0.96049611581920902</v>
      </c>
      <c r="G261" s="94">
        <f t="shared" si="61"/>
        <v>5.7379943502824859E-3</v>
      </c>
      <c r="H261" s="93"/>
      <c r="I261" s="94" t="str">
        <f>IF('Финансовая модель'!B56="","",'Финансовая модель'!B56)</f>
        <v>Электроэнергия</v>
      </c>
      <c r="J261" s="95">
        <f>-'Финансовая модель'!D56</f>
        <v>-15400</v>
      </c>
      <c r="K261" s="95">
        <f t="shared" si="63"/>
        <v>568256.32952643675</v>
      </c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</row>
    <row r="262" spans="1:83" ht="15.75" customHeight="1">
      <c r="A262" s="93"/>
      <c r="B262" s="93"/>
      <c r="C262" s="93"/>
      <c r="D262" s="94" t="str">
        <f>IF('Финансовая модель'!B85="","",'Финансовая модель'!B85)</f>
        <v>Закупка стартового комплекта мерча для турниров+ салфетки и бейджи для персонала</v>
      </c>
      <c r="E262" s="95">
        <f>'Финансовая модель'!F85</f>
        <v>11000</v>
      </c>
      <c r="F262" s="96">
        <f t="shared" si="62"/>
        <v>0.96292372881355925</v>
      </c>
      <c r="G262" s="94">
        <f t="shared" si="61"/>
        <v>2.4276129943502827E-3</v>
      </c>
      <c r="H262" s="93"/>
      <c r="I262" s="94" t="str">
        <f>IF('Финансовая модель'!B57="","",'Финансовая модель'!B57)</f>
        <v>Бухгалтерское обслуживание</v>
      </c>
      <c r="J262" s="95">
        <f>-'Финансовая модель'!D57</f>
        <v>-8000</v>
      </c>
      <c r="K262" s="95">
        <f t="shared" si="63"/>
        <v>560256.32952643675</v>
      </c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</row>
    <row r="263" spans="1:83" ht="15.75" customHeight="1">
      <c r="A263" s="93"/>
      <c r="B263" s="93"/>
      <c r="C263" s="93"/>
      <c r="D263" s="94" t="str">
        <f>IF('Финансовая модель'!B86="","",'Финансовая модель'!B86)</f>
        <v>Стартовый маркетинговый бюджет</v>
      </c>
      <c r="E263" s="95">
        <f>'Финансовая модель'!F86</f>
        <v>26000</v>
      </c>
      <c r="F263" s="96">
        <f t="shared" si="62"/>
        <v>0.96866172316384169</v>
      </c>
      <c r="G263" s="94">
        <f t="shared" si="61"/>
        <v>5.7379943502824859E-3</v>
      </c>
      <c r="H263" s="93"/>
      <c r="I263" s="94" t="str">
        <f>IF('Финансовая модель'!B58="","",'Финансовая модель'!B58)</f>
        <v>Банковское обслуживание</v>
      </c>
      <c r="J263" s="95">
        <f>-'Финансовая модель'!D58</f>
        <v>-1500</v>
      </c>
      <c r="K263" s="95">
        <f t="shared" si="63"/>
        <v>558756.32952643675</v>
      </c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</row>
    <row r="264" spans="1:83" ht="15.75" customHeight="1">
      <c r="A264" s="93"/>
      <c r="B264" s="93"/>
      <c r="C264" s="93"/>
      <c r="D264" s="94" t="str">
        <f>IF('Финансовая модель'!B87="","",'Финансовая модель'!B87)</f>
        <v>Стартовая фотосессия</v>
      </c>
      <c r="E264" s="95">
        <f>'Финансовая модель'!F87</f>
        <v>5000</v>
      </c>
      <c r="F264" s="96">
        <f t="shared" si="62"/>
        <v>0.96976518361581909</v>
      </c>
      <c r="G264" s="94">
        <f t="shared" si="61"/>
        <v>1.1034604519774012E-3</v>
      </c>
      <c r="H264" s="93"/>
      <c r="I264" s="94" t="str">
        <f>IF('Финансовая модель'!B59="","",'Финансовая модель'!B59)</f>
        <v>Сбор на федеральный маркетинг</v>
      </c>
      <c r="J264" s="95">
        <f>-'Финансовая модель'!D59</f>
        <v>-7000</v>
      </c>
      <c r="K264" s="95">
        <f t="shared" si="63"/>
        <v>551756.32952643675</v>
      </c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</row>
    <row r="265" spans="1:83" ht="15.75" customHeight="1">
      <c r="A265" s="93"/>
      <c r="B265" s="93"/>
      <c r="C265" s="93"/>
      <c r="D265" s="94" t="str">
        <f>IF('Финансовая модель'!B88="","",'Финансовая модель'!B88)</f>
        <v>Стартовая видеосъемка</v>
      </c>
      <c r="E265" s="95">
        <f>'Финансовая модель'!F88</f>
        <v>15000</v>
      </c>
      <c r="F265" s="96">
        <f t="shared" si="62"/>
        <v>0.97307556497175129</v>
      </c>
      <c r="G265" s="94">
        <f t="shared" si="61"/>
        <v>3.3103813559322032E-3</v>
      </c>
      <c r="H265" s="93"/>
      <c r="I265" s="94" t="str">
        <f>IF('Финансовая модель'!B60="","",'Финансовая модель'!B60)</f>
        <v xml:space="preserve">Интернет </v>
      </c>
      <c r="J265" s="95">
        <f>-'Финансовая модель'!D60</f>
        <v>-23000</v>
      </c>
      <c r="K265" s="95">
        <f t="shared" si="63"/>
        <v>528756.32952643675</v>
      </c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</row>
    <row r="266" spans="1:83" ht="15.75" customHeight="1">
      <c r="A266" s="93"/>
      <c r="B266" s="93"/>
      <c r="C266" s="93"/>
      <c r="D266" s="94" t="str">
        <f>IF('Финансовая модель'!B89="","",'Финансовая модель'!B89)</f>
        <v>Подключение интернета</v>
      </c>
      <c r="E266" s="95">
        <f>'Финансовая модель'!F89</f>
        <v>7000</v>
      </c>
      <c r="F266" s="96">
        <f t="shared" si="62"/>
        <v>0.97462040960451968</v>
      </c>
      <c r="G266" s="94">
        <f t="shared" si="61"/>
        <v>1.5448446327683617E-3</v>
      </c>
      <c r="H266" s="93"/>
      <c r="I266" s="94" t="str">
        <f>IF('Финансовая модель'!B61="","",'Финансовая модель'!B61)</f>
        <v>Патент</v>
      </c>
      <c r="J266" s="95">
        <f>-'Финансовая модель'!D61</f>
        <v>-6000</v>
      </c>
      <c r="K266" s="95">
        <f t="shared" si="63"/>
        <v>522756.32952643675</v>
      </c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</row>
    <row r="267" spans="1:83" ht="15.75" customHeight="1">
      <c r="A267" s="93"/>
      <c r="B267" s="93"/>
      <c r="C267" s="93"/>
      <c r="D267" s="94" t="str">
        <f>IF('Финансовая модель'!B90="","",'Финансовая модель'!B90)</f>
        <v>Вывески</v>
      </c>
      <c r="E267" s="95">
        <f>'Финансовая модель'!F90</f>
        <v>20000</v>
      </c>
      <c r="F267" s="96">
        <f t="shared" si="62"/>
        <v>0.97903425141242928</v>
      </c>
      <c r="G267" s="94">
        <f t="shared" si="61"/>
        <v>4.4138418079096046E-3</v>
      </c>
      <c r="H267" s="93"/>
      <c r="I267" s="94" t="str">
        <f>IF('Финансовая модель'!B62="","",'Финансовая модель'!B62)</f>
        <v xml:space="preserve">Амортизация </v>
      </c>
      <c r="J267" s="95">
        <f>-'Финансовая модель'!D62</f>
        <v>-34658.400000000001</v>
      </c>
      <c r="K267" s="95">
        <f t="shared" si="63"/>
        <v>488097.92952643672</v>
      </c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</row>
    <row r="268" spans="1:83" ht="15.75" customHeight="1">
      <c r="A268" s="93"/>
      <c r="B268" s="93"/>
      <c r="C268" s="93"/>
      <c r="D268" s="94" t="str">
        <f>IF('Финансовая модель'!B91="","",'Финансовая модель'!B91)</f>
        <v>Оформление входной группы</v>
      </c>
      <c r="E268" s="95">
        <f>'Финансовая модель'!F91</f>
        <v>40000</v>
      </c>
      <c r="F268" s="96">
        <f t="shared" si="62"/>
        <v>0.98786193502824848</v>
      </c>
      <c r="G268" s="94">
        <f t="shared" si="61"/>
        <v>8.8276836158192092E-3</v>
      </c>
      <c r="H268" s="93"/>
      <c r="I268" s="95" t="s">
        <v>17</v>
      </c>
      <c r="J268" s="95">
        <f>SUM(J250:J267)</f>
        <v>488097.92952643672</v>
      </c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</row>
    <row r="269" spans="1:83" ht="15.75" customHeight="1">
      <c r="A269" s="93"/>
      <c r="B269" s="93"/>
      <c r="C269" s="93"/>
      <c r="D269" s="94" t="str">
        <f>IF('Финансовая модель'!B92="","",'Финансовая модель'!B92)</f>
        <v>Стойка ресепшн</v>
      </c>
      <c r="E269" s="95">
        <f>'Финансовая модель'!F92</f>
        <v>30000</v>
      </c>
      <c r="F269" s="96">
        <f t="shared" si="62"/>
        <v>0.99448269774011289</v>
      </c>
      <c r="G269" s="94">
        <f t="shared" si="61"/>
        <v>6.6207627118644065E-3</v>
      </c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</row>
    <row r="270" spans="1:83" ht="15.75" customHeight="1">
      <c r="A270" s="93"/>
      <c r="B270" s="93"/>
      <c r="C270" s="93"/>
      <c r="D270" s="94" t="str">
        <f>IF('Финансовая модель'!B93="","",'Финансовая модель'!B93)</f>
        <v>Система видеонаблюдения</v>
      </c>
      <c r="E270" s="95">
        <f>'Финансовая модель'!F93</f>
        <v>25000</v>
      </c>
      <c r="F270" s="96">
        <f t="shared" si="62"/>
        <v>0.99999999999999989</v>
      </c>
      <c r="G270" s="94">
        <f t="shared" si="61"/>
        <v>5.517302259887006E-3</v>
      </c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</row>
    <row r="271" spans="1:83" ht="15.75" customHeight="1">
      <c r="A271" s="93"/>
      <c r="B271" s="94"/>
      <c r="C271" s="95"/>
      <c r="D271" s="94" t="str">
        <f>IF('Финансовая модель'!B94="","",'Финансовая модель'!B94)</f>
        <v>Клининг после ремонта</v>
      </c>
      <c r="E271" s="95">
        <f>'Финансовая модель'!F94</f>
        <v>11000</v>
      </c>
      <c r="F271" s="96">
        <f t="shared" si="62"/>
        <v>0.99999999999999989</v>
      </c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</row>
    <row r="272" spans="1:83" ht="15.75" customHeight="1">
      <c r="A272" s="93"/>
      <c r="B272" s="94"/>
      <c r="C272" s="95"/>
      <c r="D272" s="94" t="str">
        <f>IF('Финансовая модель'!B95="","",'Финансовая модель'!B95)</f>
        <v>Хозтовары и денежный ящик</v>
      </c>
      <c r="E272" s="95">
        <f>'Финансовая модель'!F95</f>
        <v>20000</v>
      </c>
      <c r="F272" s="96">
        <f t="shared" si="62"/>
        <v>0.99999999999999989</v>
      </c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</row>
    <row r="273" spans="1:83" ht="15.75" customHeight="1">
      <c r="A273" s="93"/>
      <c r="B273" s="94"/>
      <c r="C273" s="95"/>
      <c r="D273" s="94" t="str">
        <f>IF('Финансовая модель'!B96="","",'Финансовая модель'!B96)</f>
        <v>Барный стул для администратора + ТВ на ресепшн)</v>
      </c>
      <c r="E273" s="95">
        <f>'Финансовая модель'!F96</f>
        <v>25000</v>
      </c>
      <c r="F273" s="96">
        <f t="shared" si="62"/>
        <v>0.99999999999999989</v>
      </c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</row>
    <row r="274" spans="1:83" ht="15.75" customHeight="1">
      <c r="A274" s="93"/>
      <c r="B274" s="94"/>
      <c r="C274" s="95"/>
      <c r="D274" s="94" t="str">
        <f>IF('Финансовая модель'!B97="","",'Финансовая модель'!B97)</f>
        <v>Принтер</v>
      </c>
      <c r="E274" s="95">
        <f>'Финансовая модель'!F97</f>
        <v>4000</v>
      </c>
      <c r="F274" s="96">
        <f t="shared" si="62"/>
        <v>0.99999999999999989</v>
      </c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</row>
    <row r="275" spans="1:83" ht="15.75" customHeight="1">
      <c r="A275" s="93"/>
      <c r="B275" s="94"/>
      <c r="C275" s="95"/>
      <c r="D275" s="94" t="str">
        <f>IF('Финансовая модель'!B98="","",'Финансовая модель'!B98)</f>
        <v>Игровые гостевые аккаунты</v>
      </c>
      <c r="E275" s="95">
        <f>'Финансовая модель'!F98</f>
        <v>10000</v>
      </c>
      <c r="F275" s="96">
        <f t="shared" si="62"/>
        <v>0.99999999999999989</v>
      </c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</row>
    <row r="276" spans="1:83" ht="15.75" customHeight="1">
      <c r="A276" s="93"/>
      <c r="B276" s="94"/>
      <c r="C276" s="95"/>
      <c r="D276" s="94" t="str">
        <f>IF('Финансовая модель'!B99="","",'Финансовая модель'!B99)</f>
        <v>Граффити для клуба</v>
      </c>
      <c r="E276" s="95">
        <f>'Финансовая модель'!F99</f>
        <v>60000</v>
      </c>
      <c r="F276" s="96">
        <f t="shared" si="62"/>
        <v>0.99999999999999989</v>
      </c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</row>
    <row r="277" spans="1:83" ht="15.75" customHeight="1">
      <c r="A277" s="93"/>
      <c r="B277" s="94"/>
      <c r="C277" s="95"/>
      <c r="D277" s="94" t="str">
        <f>IF('Финансовая модель'!B100="","",'Финансовая модель'!B100)</f>
        <v>Проведение локальной сети</v>
      </c>
      <c r="E277" s="95">
        <f>'Финансовая модель'!F100</f>
        <v>30000</v>
      </c>
      <c r="F277" s="96">
        <f t="shared" si="62"/>
        <v>0.99999999999999989</v>
      </c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</row>
    <row r="278" spans="1:83" ht="15.75" customHeight="1">
      <c r="A278" s="93"/>
      <c r="B278" s="94"/>
      <c r="C278" s="95"/>
      <c r="D278" s="94" t="str">
        <f>IF('Финансовая модель'!B101="","",'Финансовая модель'!B101)</f>
        <v>Кастомизированные бочки под SonyPS Cyber:X Community</v>
      </c>
      <c r="E278" s="95">
        <f>'Финансовая модель'!F101</f>
        <v>14000</v>
      </c>
      <c r="F278" s="96">
        <f t="shared" si="62"/>
        <v>0.99999999999999989</v>
      </c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</row>
    <row r="279" spans="1:83" ht="15.75" customHeight="1">
      <c r="A279" s="93"/>
      <c r="B279" s="94"/>
      <c r="C279" s="95"/>
      <c r="D279" s="94" t="str">
        <f>IF('Финансовая модель'!B102="","",'Финансовая модель'!B102)</f>
        <v>Комплект стилизованного освещения CyberX Community</v>
      </c>
      <c r="E279" s="95">
        <f>'Финансовая модель'!F102</f>
        <v>50000</v>
      </c>
      <c r="F279" s="96">
        <f t="shared" si="62"/>
        <v>0.99999999999999989</v>
      </c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</row>
    <row r="280" spans="1:83" ht="15.75" customHeight="1">
      <c r="A280" s="93"/>
      <c r="B280" s="94"/>
      <c r="C280" s="95"/>
      <c r="D280" s="94" t="str">
        <f>IF('Финансовая модель'!B103="","",'Финансовая модель'!B103)</f>
        <v xml:space="preserve">Монтаж металлической конструкции для размещения системных блоков </v>
      </c>
      <c r="E280" s="95">
        <f>'Финансовая модель'!F103</f>
        <v>60000</v>
      </c>
      <c r="F280" s="96">
        <f t="shared" si="62"/>
        <v>0.99999999999999989</v>
      </c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</row>
    <row r="281" spans="1:83" ht="15.75" customHeight="1">
      <c r="A281" s="93"/>
      <c r="B281" s="94"/>
      <c r="C281" s="95"/>
      <c r="D281" s="94" t="str">
        <f>IF('Финансовая модель'!B104="","",'Финансовая модель'!B104)</f>
        <v>Колонки для фоновой музыки</v>
      </c>
      <c r="E281" s="95">
        <f>'Финансовая модель'!F104</f>
        <v>4000</v>
      </c>
      <c r="F281" s="96">
        <f t="shared" si="62"/>
        <v>0.99999999999999989</v>
      </c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</row>
    <row r="282" spans="1:83" ht="15.75" customHeight="1">
      <c r="A282" s="93"/>
      <c r="B282" s="94"/>
      <c r="C282" s="95"/>
      <c r="D282" s="94" t="str">
        <f>IF('Финансовая модель'!B105="","",'Финансовая модель'!B105)</f>
        <v>Установка тревожной кнопки</v>
      </c>
      <c r="E282" s="95">
        <f>'Финансовая модель'!F105</f>
        <v>2000</v>
      </c>
      <c r="F282" s="96">
        <f t="shared" si="62"/>
        <v>0.99999999999999989</v>
      </c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</row>
    <row r="283" spans="1:83" ht="15.75" customHeight="1">
      <c r="A283" s="93"/>
      <c r="B283" s="94"/>
      <c r="C283" s="95"/>
      <c r="D283" s="94" t="str">
        <f>IF('Финансовая модель'!B106="","",'Финансовая модель'!B106)</f>
        <v>Финансовый резерв</v>
      </c>
      <c r="E283" s="95">
        <f>'Финансовая модель'!F106</f>
        <v>100000</v>
      </c>
      <c r="F283" s="96">
        <f t="shared" si="62"/>
        <v>0.99999999999999989</v>
      </c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</row>
    <row r="284" spans="1:83" ht="15.75" customHeight="1">
      <c r="A284" s="93"/>
      <c r="B284" s="94"/>
      <c r="C284" s="95"/>
      <c r="D284" s="94" t="str">
        <f>IF('Финансовая модель'!B107="","",'Финансовая модель'!B107)</f>
        <v>Транспортные расходы команды открытия Cyber:X Community</v>
      </c>
      <c r="E284" s="95">
        <f>'Финансовая модель'!F107</f>
        <v>30000</v>
      </c>
      <c r="F284" s="96">
        <f t="shared" si="62"/>
        <v>0.99999999999999989</v>
      </c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</row>
    <row r="285" spans="1:83" ht="15.75" customHeight="1">
      <c r="A285" s="93"/>
      <c r="B285" s="94"/>
      <c r="C285" s="95"/>
      <c r="D285" s="9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</row>
    <row r="286" spans="1:83" ht="15.75" customHeight="1">
      <c r="A286" s="93"/>
      <c r="B286" s="94"/>
      <c r="C286" s="95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</row>
    <row r="287" spans="1:83" ht="15.75" customHeight="1">
      <c r="A287" s="93"/>
      <c r="B287" s="94"/>
      <c r="C287" s="95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</row>
    <row r="288" spans="1:83" ht="15.75" customHeight="1">
      <c r="A288" s="93"/>
      <c r="B288" s="94"/>
      <c r="C288" s="95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</row>
    <row r="289" spans="1:83" ht="15.75" customHeight="1">
      <c r="A289" s="93"/>
      <c r="B289" s="93" t="s">
        <v>86</v>
      </c>
      <c r="C289" s="93"/>
      <c r="D289" s="93"/>
      <c r="E289" s="93"/>
      <c r="F289" s="93" t="b">
        <f t="shared" ref="F289:AK289" si="64">(F290/3)=ROUND(F290/3,0)</f>
        <v>0</v>
      </c>
      <c r="G289" s="93" t="b">
        <f t="shared" si="64"/>
        <v>0</v>
      </c>
      <c r="H289" s="93" t="b">
        <f t="shared" si="64"/>
        <v>1</v>
      </c>
      <c r="I289" s="93" t="b">
        <f t="shared" si="64"/>
        <v>0</v>
      </c>
      <c r="J289" s="93" t="b">
        <f t="shared" si="64"/>
        <v>0</v>
      </c>
      <c r="K289" s="93" t="b">
        <f t="shared" si="64"/>
        <v>1</v>
      </c>
      <c r="L289" s="93" t="b">
        <f t="shared" si="64"/>
        <v>0</v>
      </c>
      <c r="M289" s="93" t="b">
        <f t="shared" si="64"/>
        <v>0</v>
      </c>
      <c r="N289" s="93" t="b">
        <f t="shared" si="64"/>
        <v>1</v>
      </c>
      <c r="O289" s="93" t="b">
        <f t="shared" si="64"/>
        <v>0</v>
      </c>
      <c r="P289" s="93" t="b">
        <f t="shared" si="64"/>
        <v>0</v>
      </c>
      <c r="Q289" s="93" t="b">
        <f t="shared" si="64"/>
        <v>1</v>
      </c>
      <c r="R289" s="93" t="b">
        <f t="shared" si="64"/>
        <v>0</v>
      </c>
      <c r="S289" s="93" t="b">
        <f t="shared" si="64"/>
        <v>0</v>
      </c>
      <c r="T289" s="93" t="b">
        <f t="shared" si="64"/>
        <v>1</v>
      </c>
      <c r="U289" s="93" t="b">
        <f t="shared" si="64"/>
        <v>0</v>
      </c>
      <c r="V289" s="93" t="b">
        <f t="shared" si="64"/>
        <v>0</v>
      </c>
      <c r="W289" s="93" t="b">
        <f t="shared" si="64"/>
        <v>1</v>
      </c>
      <c r="X289" s="93" t="b">
        <f t="shared" si="64"/>
        <v>0</v>
      </c>
      <c r="Y289" s="93" t="b">
        <f t="shared" si="64"/>
        <v>0</v>
      </c>
      <c r="Z289" s="93" t="b">
        <f t="shared" si="64"/>
        <v>1</v>
      </c>
      <c r="AA289" s="93" t="b">
        <f t="shared" si="64"/>
        <v>0</v>
      </c>
      <c r="AB289" s="93" t="b">
        <f t="shared" si="64"/>
        <v>0</v>
      </c>
      <c r="AC289" s="93" t="b">
        <f t="shared" si="64"/>
        <v>1</v>
      </c>
      <c r="AD289" s="93" t="b">
        <f t="shared" si="64"/>
        <v>0</v>
      </c>
      <c r="AE289" s="93" t="b">
        <f t="shared" si="64"/>
        <v>0</v>
      </c>
      <c r="AF289" s="93" t="b">
        <f t="shared" si="64"/>
        <v>1</v>
      </c>
      <c r="AG289" s="93" t="b">
        <f t="shared" si="64"/>
        <v>0</v>
      </c>
      <c r="AH289" s="93" t="b">
        <f t="shared" si="64"/>
        <v>0</v>
      </c>
      <c r="AI289" s="93" t="b">
        <f t="shared" si="64"/>
        <v>1</v>
      </c>
      <c r="AJ289" s="93" t="b">
        <f t="shared" si="64"/>
        <v>0</v>
      </c>
      <c r="AK289" s="93" t="b">
        <f t="shared" si="64"/>
        <v>0</v>
      </c>
      <c r="AL289" s="93" t="b">
        <f t="shared" ref="AL289:BM289" si="65">(AL290/3)=ROUND(AL290/3,0)</f>
        <v>1</v>
      </c>
      <c r="AM289" s="93" t="b">
        <f t="shared" si="65"/>
        <v>0</v>
      </c>
      <c r="AN289" s="93" t="b">
        <f t="shared" si="65"/>
        <v>0</v>
      </c>
      <c r="AO289" s="93" t="b">
        <f t="shared" si="65"/>
        <v>1</v>
      </c>
      <c r="AP289" s="93" t="b">
        <f t="shared" si="65"/>
        <v>0</v>
      </c>
      <c r="AQ289" s="93" t="b">
        <f t="shared" si="65"/>
        <v>0</v>
      </c>
      <c r="AR289" s="93" t="b">
        <f t="shared" si="65"/>
        <v>1</v>
      </c>
      <c r="AS289" s="93" t="b">
        <f t="shared" si="65"/>
        <v>0</v>
      </c>
      <c r="AT289" s="93" t="b">
        <f t="shared" si="65"/>
        <v>0</v>
      </c>
      <c r="AU289" s="93" t="b">
        <f t="shared" si="65"/>
        <v>1</v>
      </c>
      <c r="AV289" s="93" t="b">
        <f t="shared" si="65"/>
        <v>0</v>
      </c>
      <c r="AW289" s="93" t="b">
        <f t="shared" si="65"/>
        <v>0</v>
      </c>
      <c r="AX289" s="93" t="b">
        <f t="shared" si="65"/>
        <v>1</v>
      </c>
      <c r="AY289" s="93" t="b">
        <f t="shared" si="65"/>
        <v>0</v>
      </c>
      <c r="AZ289" s="93" t="b">
        <f t="shared" si="65"/>
        <v>0</v>
      </c>
      <c r="BA289" s="93" t="b">
        <f t="shared" si="65"/>
        <v>1</v>
      </c>
      <c r="BB289" s="93" t="b">
        <f t="shared" si="65"/>
        <v>0</v>
      </c>
      <c r="BC289" s="93" t="b">
        <f t="shared" si="65"/>
        <v>0</v>
      </c>
      <c r="BD289" s="93" t="b">
        <f t="shared" si="65"/>
        <v>1</v>
      </c>
      <c r="BE289" s="93" t="b">
        <f t="shared" si="65"/>
        <v>0</v>
      </c>
      <c r="BF289" s="93" t="b">
        <f t="shared" si="65"/>
        <v>0</v>
      </c>
      <c r="BG289" s="93" t="b">
        <f t="shared" si="65"/>
        <v>1</v>
      </c>
      <c r="BH289" s="93" t="b">
        <f t="shared" si="65"/>
        <v>0</v>
      </c>
      <c r="BI289" s="93" t="b">
        <f t="shared" si="65"/>
        <v>0</v>
      </c>
      <c r="BJ289" s="93" t="b">
        <f t="shared" si="65"/>
        <v>1</v>
      </c>
      <c r="BK289" s="93" t="b">
        <f t="shared" si="65"/>
        <v>0</v>
      </c>
      <c r="BL289" s="93" t="b">
        <f t="shared" si="65"/>
        <v>0</v>
      </c>
      <c r="BM289" s="93" t="b">
        <f t="shared" si="65"/>
        <v>1</v>
      </c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</row>
    <row r="290" spans="1:83" ht="15.75" customHeight="1">
      <c r="A290" s="93"/>
      <c r="B290" s="97" t="s">
        <v>12</v>
      </c>
      <c r="C290" s="93"/>
      <c r="D290" s="93"/>
      <c r="E290" s="93">
        <v>0</v>
      </c>
      <c r="F290" s="93">
        <f t="shared" ref="F290:AK290" si="66">E290+1</f>
        <v>1</v>
      </c>
      <c r="G290" s="93">
        <f t="shared" si="66"/>
        <v>2</v>
      </c>
      <c r="H290" s="93">
        <f t="shared" si="66"/>
        <v>3</v>
      </c>
      <c r="I290" s="93">
        <f t="shared" si="66"/>
        <v>4</v>
      </c>
      <c r="J290" s="93">
        <f t="shared" si="66"/>
        <v>5</v>
      </c>
      <c r="K290" s="93">
        <f t="shared" si="66"/>
        <v>6</v>
      </c>
      <c r="L290" s="93">
        <f t="shared" si="66"/>
        <v>7</v>
      </c>
      <c r="M290" s="93">
        <f t="shared" si="66"/>
        <v>8</v>
      </c>
      <c r="N290" s="93">
        <f t="shared" si="66"/>
        <v>9</v>
      </c>
      <c r="O290" s="93">
        <f t="shared" si="66"/>
        <v>10</v>
      </c>
      <c r="P290" s="93">
        <f t="shared" si="66"/>
        <v>11</v>
      </c>
      <c r="Q290" s="93">
        <f t="shared" si="66"/>
        <v>12</v>
      </c>
      <c r="R290" s="93">
        <f t="shared" si="66"/>
        <v>13</v>
      </c>
      <c r="S290" s="93">
        <f t="shared" si="66"/>
        <v>14</v>
      </c>
      <c r="T290" s="93">
        <f t="shared" si="66"/>
        <v>15</v>
      </c>
      <c r="U290" s="93">
        <f t="shared" si="66"/>
        <v>16</v>
      </c>
      <c r="V290" s="93">
        <f t="shared" si="66"/>
        <v>17</v>
      </c>
      <c r="W290" s="93">
        <f t="shared" si="66"/>
        <v>18</v>
      </c>
      <c r="X290" s="93">
        <f t="shared" si="66"/>
        <v>19</v>
      </c>
      <c r="Y290" s="93">
        <f t="shared" si="66"/>
        <v>20</v>
      </c>
      <c r="Z290" s="93">
        <f t="shared" si="66"/>
        <v>21</v>
      </c>
      <c r="AA290" s="93">
        <f t="shared" si="66"/>
        <v>22</v>
      </c>
      <c r="AB290" s="93">
        <f t="shared" si="66"/>
        <v>23</v>
      </c>
      <c r="AC290" s="93">
        <f t="shared" si="66"/>
        <v>24</v>
      </c>
      <c r="AD290" s="93">
        <f t="shared" si="66"/>
        <v>25</v>
      </c>
      <c r="AE290" s="93">
        <f t="shared" si="66"/>
        <v>26</v>
      </c>
      <c r="AF290" s="93">
        <f t="shared" si="66"/>
        <v>27</v>
      </c>
      <c r="AG290" s="93">
        <f t="shared" si="66"/>
        <v>28</v>
      </c>
      <c r="AH290" s="93">
        <f t="shared" si="66"/>
        <v>29</v>
      </c>
      <c r="AI290" s="93">
        <f t="shared" si="66"/>
        <v>30</v>
      </c>
      <c r="AJ290" s="93">
        <f t="shared" si="66"/>
        <v>31</v>
      </c>
      <c r="AK290" s="93">
        <f t="shared" si="66"/>
        <v>32</v>
      </c>
      <c r="AL290" s="93">
        <f t="shared" ref="AL290:BM290" si="67">AK290+1</f>
        <v>33</v>
      </c>
      <c r="AM290" s="93">
        <f t="shared" si="67"/>
        <v>34</v>
      </c>
      <c r="AN290" s="93">
        <f t="shared" si="67"/>
        <v>35</v>
      </c>
      <c r="AO290" s="93">
        <f t="shared" si="67"/>
        <v>36</v>
      </c>
      <c r="AP290" s="93">
        <f t="shared" si="67"/>
        <v>37</v>
      </c>
      <c r="AQ290" s="93">
        <f t="shared" si="67"/>
        <v>38</v>
      </c>
      <c r="AR290" s="93">
        <f t="shared" si="67"/>
        <v>39</v>
      </c>
      <c r="AS290" s="93">
        <f t="shared" si="67"/>
        <v>40</v>
      </c>
      <c r="AT290" s="93">
        <f t="shared" si="67"/>
        <v>41</v>
      </c>
      <c r="AU290" s="93">
        <f t="shared" si="67"/>
        <v>42</v>
      </c>
      <c r="AV290" s="93">
        <f t="shared" si="67"/>
        <v>43</v>
      </c>
      <c r="AW290" s="93">
        <f t="shared" si="67"/>
        <v>44</v>
      </c>
      <c r="AX290" s="93">
        <f t="shared" si="67"/>
        <v>45</v>
      </c>
      <c r="AY290" s="93">
        <f t="shared" si="67"/>
        <v>46</v>
      </c>
      <c r="AZ290" s="93">
        <f t="shared" si="67"/>
        <v>47</v>
      </c>
      <c r="BA290" s="93">
        <f t="shared" si="67"/>
        <v>48</v>
      </c>
      <c r="BB290" s="93">
        <f t="shared" si="67"/>
        <v>49</v>
      </c>
      <c r="BC290" s="93">
        <f t="shared" si="67"/>
        <v>50</v>
      </c>
      <c r="BD290" s="93">
        <f t="shared" si="67"/>
        <v>51</v>
      </c>
      <c r="BE290" s="93">
        <f t="shared" si="67"/>
        <v>52</v>
      </c>
      <c r="BF290" s="93">
        <f t="shared" si="67"/>
        <v>53</v>
      </c>
      <c r="BG290" s="93">
        <f t="shared" si="67"/>
        <v>54</v>
      </c>
      <c r="BH290" s="93">
        <f t="shared" si="67"/>
        <v>55</v>
      </c>
      <c r="BI290" s="93">
        <f t="shared" si="67"/>
        <v>56</v>
      </c>
      <c r="BJ290" s="93">
        <f t="shared" si="67"/>
        <v>57</v>
      </c>
      <c r="BK290" s="93">
        <f t="shared" si="67"/>
        <v>58</v>
      </c>
      <c r="BL290" s="93">
        <f t="shared" si="67"/>
        <v>59</v>
      </c>
      <c r="BM290" s="93">
        <f t="shared" si="67"/>
        <v>60</v>
      </c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</row>
    <row r="291" spans="1:83" ht="15.75" customHeight="1">
      <c r="A291" s="93"/>
      <c r="B291" s="97" t="s">
        <v>13</v>
      </c>
      <c r="C291" s="93"/>
      <c r="D291" s="93"/>
      <c r="E291" s="93">
        <v>0</v>
      </c>
      <c r="F291" s="93">
        <f t="shared" ref="F291:AK291" si="68">ROUNDDOWN((F290-1)/12,0)+1</f>
        <v>1</v>
      </c>
      <c r="G291" s="93">
        <f t="shared" si="68"/>
        <v>1</v>
      </c>
      <c r="H291" s="93">
        <f t="shared" si="68"/>
        <v>1</v>
      </c>
      <c r="I291" s="93">
        <f t="shared" si="68"/>
        <v>1</v>
      </c>
      <c r="J291" s="93">
        <f t="shared" si="68"/>
        <v>1</v>
      </c>
      <c r="K291" s="93">
        <f t="shared" si="68"/>
        <v>1</v>
      </c>
      <c r="L291" s="93">
        <f t="shared" si="68"/>
        <v>1</v>
      </c>
      <c r="M291" s="93">
        <f t="shared" si="68"/>
        <v>1</v>
      </c>
      <c r="N291" s="93">
        <f t="shared" si="68"/>
        <v>1</v>
      </c>
      <c r="O291" s="93">
        <f t="shared" si="68"/>
        <v>1</v>
      </c>
      <c r="P291" s="93">
        <f t="shared" si="68"/>
        <v>1</v>
      </c>
      <c r="Q291" s="93">
        <f t="shared" si="68"/>
        <v>1</v>
      </c>
      <c r="R291" s="93">
        <f t="shared" si="68"/>
        <v>2</v>
      </c>
      <c r="S291" s="93">
        <f t="shared" si="68"/>
        <v>2</v>
      </c>
      <c r="T291" s="93">
        <f t="shared" si="68"/>
        <v>2</v>
      </c>
      <c r="U291" s="93">
        <f t="shared" si="68"/>
        <v>2</v>
      </c>
      <c r="V291" s="93">
        <f t="shared" si="68"/>
        <v>2</v>
      </c>
      <c r="W291" s="93">
        <f t="shared" si="68"/>
        <v>2</v>
      </c>
      <c r="X291" s="93">
        <f t="shared" si="68"/>
        <v>2</v>
      </c>
      <c r="Y291" s="93">
        <f t="shared" si="68"/>
        <v>2</v>
      </c>
      <c r="Z291" s="93">
        <f t="shared" si="68"/>
        <v>2</v>
      </c>
      <c r="AA291" s="93">
        <f t="shared" si="68"/>
        <v>2</v>
      </c>
      <c r="AB291" s="93">
        <f t="shared" si="68"/>
        <v>2</v>
      </c>
      <c r="AC291" s="93">
        <f t="shared" si="68"/>
        <v>2</v>
      </c>
      <c r="AD291" s="93">
        <f t="shared" si="68"/>
        <v>3</v>
      </c>
      <c r="AE291" s="93">
        <f t="shared" si="68"/>
        <v>3</v>
      </c>
      <c r="AF291" s="93">
        <f t="shared" si="68"/>
        <v>3</v>
      </c>
      <c r="AG291" s="93">
        <f t="shared" si="68"/>
        <v>3</v>
      </c>
      <c r="AH291" s="93">
        <f t="shared" si="68"/>
        <v>3</v>
      </c>
      <c r="AI291" s="93">
        <f t="shared" si="68"/>
        <v>3</v>
      </c>
      <c r="AJ291" s="93">
        <f t="shared" si="68"/>
        <v>3</v>
      </c>
      <c r="AK291" s="93">
        <f t="shared" si="68"/>
        <v>3</v>
      </c>
      <c r="AL291" s="93">
        <f t="shared" ref="AL291:BM291" si="69">ROUNDDOWN((AL290-1)/12,0)+1</f>
        <v>3</v>
      </c>
      <c r="AM291" s="93">
        <f t="shared" si="69"/>
        <v>3</v>
      </c>
      <c r="AN291" s="93">
        <f t="shared" si="69"/>
        <v>3</v>
      </c>
      <c r="AO291" s="93">
        <f t="shared" si="69"/>
        <v>3</v>
      </c>
      <c r="AP291" s="93">
        <f t="shared" si="69"/>
        <v>4</v>
      </c>
      <c r="AQ291" s="93">
        <f t="shared" si="69"/>
        <v>4</v>
      </c>
      <c r="AR291" s="93">
        <f t="shared" si="69"/>
        <v>4</v>
      </c>
      <c r="AS291" s="93">
        <f t="shared" si="69"/>
        <v>4</v>
      </c>
      <c r="AT291" s="93">
        <f t="shared" si="69"/>
        <v>4</v>
      </c>
      <c r="AU291" s="93">
        <f t="shared" si="69"/>
        <v>4</v>
      </c>
      <c r="AV291" s="93">
        <f t="shared" si="69"/>
        <v>4</v>
      </c>
      <c r="AW291" s="93">
        <f t="shared" si="69"/>
        <v>4</v>
      </c>
      <c r="AX291" s="93">
        <f t="shared" si="69"/>
        <v>4</v>
      </c>
      <c r="AY291" s="93">
        <f t="shared" si="69"/>
        <v>4</v>
      </c>
      <c r="AZ291" s="93">
        <f t="shared" si="69"/>
        <v>4</v>
      </c>
      <c r="BA291" s="93">
        <f t="shared" si="69"/>
        <v>4</v>
      </c>
      <c r="BB291" s="93">
        <f t="shared" si="69"/>
        <v>5</v>
      </c>
      <c r="BC291" s="93">
        <f t="shared" si="69"/>
        <v>5</v>
      </c>
      <c r="BD291" s="93">
        <f t="shared" si="69"/>
        <v>5</v>
      </c>
      <c r="BE291" s="93">
        <f t="shared" si="69"/>
        <v>5</v>
      </c>
      <c r="BF291" s="93">
        <f t="shared" si="69"/>
        <v>5</v>
      </c>
      <c r="BG291" s="93">
        <f t="shared" si="69"/>
        <v>5</v>
      </c>
      <c r="BH291" s="93">
        <f t="shared" si="69"/>
        <v>5</v>
      </c>
      <c r="BI291" s="93">
        <f t="shared" si="69"/>
        <v>5</v>
      </c>
      <c r="BJ291" s="93">
        <f t="shared" si="69"/>
        <v>5</v>
      </c>
      <c r="BK291" s="93">
        <f t="shared" si="69"/>
        <v>5</v>
      </c>
      <c r="BL291" s="93">
        <f t="shared" si="69"/>
        <v>5</v>
      </c>
      <c r="BM291" s="93">
        <f t="shared" si="69"/>
        <v>5</v>
      </c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</row>
    <row r="292" spans="1:83" ht="15.75" customHeight="1">
      <c r="A292" s="93"/>
      <c r="B292" s="97" t="s">
        <v>61</v>
      </c>
      <c r="C292" s="93"/>
      <c r="D292" s="93"/>
      <c r="E292" s="96"/>
      <c r="F292" s="96">
        <f>HLOOKUP(F$291,'Финансовая модель'!$D$20:$H$22,2,0)</f>
        <v>0.28000000000000003</v>
      </c>
      <c r="G292" s="96">
        <f>HLOOKUP(G$291,'Финансовая модель'!$D$20:$H$22,2,0)</f>
        <v>0.28000000000000003</v>
      </c>
      <c r="H292" s="96">
        <f>HLOOKUP(H$291,'Финансовая модель'!$D$20:$H$22,2,0)</f>
        <v>0.28000000000000003</v>
      </c>
      <c r="I292" s="96">
        <f>HLOOKUP(I$291,'Финансовая модель'!$D$20:$H$22,2,0)</f>
        <v>0.28000000000000003</v>
      </c>
      <c r="J292" s="96">
        <f>HLOOKUP(J$291,'Финансовая модель'!$D$20:$H$22,2,0)</f>
        <v>0.28000000000000003</v>
      </c>
      <c r="K292" s="96">
        <f>HLOOKUP(K$291,'Финансовая модель'!$D$20:$H$22,2,0)</f>
        <v>0.28000000000000003</v>
      </c>
      <c r="L292" s="96">
        <f>HLOOKUP(L$291,'Финансовая модель'!$D$20:$H$22,2,0)</f>
        <v>0.28000000000000003</v>
      </c>
      <c r="M292" s="96">
        <f>HLOOKUP(M$291,'Финансовая модель'!$D$20:$H$22,2,0)</f>
        <v>0.28000000000000003</v>
      </c>
      <c r="N292" s="96">
        <f>HLOOKUP(N$291,'Финансовая модель'!$D$20:$H$22,2,0)</f>
        <v>0.28000000000000003</v>
      </c>
      <c r="O292" s="96">
        <f>HLOOKUP(O$291,'Финансовая модель'!$D$20:$H$22,2,0)</f>
        <v>0.28000000000000003</v>
      </c>
      <c r="P292" s="96">
        <f>HLOOKUP(P$291,'Финансовая модель'!$D$20:$H$22,2,0)</f>
        <v>0.28000000000000003</v>
      </c>
      <c r="Q292" s="96">
        <f>HLOOKUP(Q$291,'Финансовая модель'!$D$20:$H$22,2,0)</f>
        <v>0.28000000000000003</v>
      </c>
      <c r="R292" s="96">
        <f>HLOOKUP(R$291,'Финансовая модель'!$D$20:$H$22,2,0)</f>
        <v>0.44</v>
      </c>
      <c r="S292" s="96">
        <f>HLOOKUP(S$291,'Финансовая модель'!$D$20:$H$22,2,0)</f>
        <v>0.44</v>
      </c>
      <c r="T292" s="96">
        <f>HLOOKUP(T$291,'Финансовая модель'!$D$20:$H$22,2,0)</f>
        <v>0.44</v>
      </c>
      <c r="U292" s="96">
        <f>HLOOKUP(U$291,'Финансовая модель'!$D$20:$H$22,2,0)</f>
        <v>0.44</v>
      </c>
      <c r="V292" s="96">
        <f>HLOOKUP(V$291,'Финансовая модель'!$D$20:$H$22,2,0)</f>
        <v>0.44</v>
      </c>
      <c r="W292" s="96">
        <f>HLOOKUP(W$291,'Финансовая модель'!$D$20:$H$22,2,0)</f>
        <v>0.44</v>
      </c>
      <c r="X292" s="96">
        <f>HLOOKUP(X$291,'Финансовая модель'!$D$20:$H$22,2,0)</f>
        <v>0.44</v>
      </c>
      <c r="Y292" s="96">
        <f>HLOOKUP(Y$291,'Финансовая модель'!$D$20:$H$22,2,0)</f>
        <v>0.44</v>
      </c>
      <c r="Z292" s="96">
        <f>HLOOKUP(Z$291,'Финансовая модель'!$D$20:$H$22,2,0)</f>
        <v>0.44</v>
      </c>
      <c r="AA292" s="96">
        <f>HLOOKUP(AA$291,'Финансовая модель'!$D$20:$H$22,2,0)</f>
        <v>0.44</v>
      </c>
      <c r="AB292" s="96">
        <f>HLOOKUP(AB$291,'Финансовая модель'!$D$20:$H$22,2,0)</f>
        <v>0.44</v>
      </c>
      <c r="AC292" s="96">
        <f>HLOOKUP(AC$291,'Финансовая модель'!$D$20:$H$22,2,0)</f>
        <v>0.44</v>
      </c>
      <c r="AD292" s="96">
        <f>HLOOKUP(AD$291,'Финансовая модель'!$D$20:$H$22,2,0)</f>
        <v>0.45</v>
      </c>
      <c r="AE292" s="96">
        <f>HLOOKUP(AE$291,'Финансовая модель'!$D$20:$H$22,2,0)</f>
        <v>0.45</v>
      </c>
      <c r="AF292" s="96">
        <f>HLOOKUP(AF$291,'Финансовая модель'!$D$20:$H$22,2,0)</f>
        <v>0.45</v>
      </c>
      <c r="AG292" s="96">
        <f>HLOOKUP(AG$291,'Финансовая модель'!$D$20:$H$22,2,0)</f>
        <v>0.45</v>
      </c>
      <c r="AH292" s="96">
        <f>HLOOKUP(AH$291,'Финансовая модель'!$D$20:$H$22,2,0)</f>
        <v>0.45</v>
      </c>
      <c r="AI292" s="96">
        <f>HLOOKUP(AI$291,'Финансовая модель'!$D$20:$H$22,2,0)</f>
        <v>0.45</v>
      </c>
      <c r="AJ292" s="96">
        <f>HLOOKUP(AJ$291,'Финансовая модель'!$D$20:$H$22,2,0)</f>
        <v>0.45</v>
      </c>
      <c r="AK292" s="96">
        <f>HLOOKUP(AK$291,'Финансовая модель'!$D$20:$H$22,2,0)</f>
        <v>0.45</v>
      </c>
      <c r="AL292" s="96">
        <f>HLOOKUP(AL$291,'Финансовая модель'!$D$20:$H$22,2,0)</f>
        <v>0.45</v>
      </c>
      <c r="AM292" s="96">
        <f>HLOOKUP(AM$291,'Финансовая модель'!$D$20:$H$22,2,0)</f>
        <v>0.45</v>
      </c>
      <c r="AN292" s="96">
        <f>HLOOKUP(AN$291,'Финансовая модель'!$D$20:$H$22,2,0)</f>
        <v>0.45</v>
      </c>
      <c r="AO292" s="96">
        <f>HLOOKUP(AO$291,'Финансовая модель'!$D$20:$H$22,2,0)</f>
        <v>0.45</v>
      </c>
      <c r="AP292" s="96">
        <f>HLOOKUP(AP$291,'Финансовая модель'!$D$20:$H$22,2,0)</f>
        <v>0.46</v>
      </c>
      <c r="AQ292" s="96">
        <f>HLOOKUP(AQ$291,'Финансовая модель'!$D$20:$H$22,2,0)</f>
        <v>0.46</v>
      </c>
      <c r="AR292" s="96">
        <f>HLOOKUP(AR$291,'Финансовая модель'!$D$20:$H$22,2,0)</f>
        <v>0.46</v>
      </c>
      <c r="AS292" s="96">
        <f>HLOOKUP(AS$291,'Финансовая модель'!$D$20:$H$22,2,0)</f>
        <v>0.46</v>
      </c>
      <c r="AT292" s="96">
        <f>HLOOKUP(AT$291,'Финансовая модель'!$D$20:$H$22,2,0)</f>
        <v>0.46</v>
      </c>
      <c r="AU292" s="96">
        <f>HLOOKUP(AU$291,'Финансовая модель'!$D$20:$H$22,2,0)</f>
        <v>0.46</v>
      </c>
      <c r="AV292" s="96">
        <f>HLOOKUP(AV$291,'Финансовая модель'!$D$20:$H$22,2,0)</f>
        <v>0.46</v>
      </c>
      <c r="AW292" s="96">
        <f>HLOOKUP(AW$291,'Финансовая модель'!$D$20:$H$22,2,0)</f>
        <v>0.46</v>
      </c>
      <c r="AX292" s="96">
        <f>HLOOKUP(AX$291,'Финансовая модель'!$D$20:$H$22,2,0)</f>
        <v>0.46</v>
      </c>
      <c r="AY292" s="96">
        <f>HLOOKUP(AY$291,'Финансовая модель'!$D$20:$H$22,2,0)</f>
        <v>0.46</v>
      </c>
      <c r="AZ292" s="96">
        <f>HLOOKUP(AZ$291,'Финансовая модель'!$D$20:$H$22,2,0)</f>
        <v>0.46</v>
      </c>
      <c r="BA292" s="96">
        <f>HLOOKUP(BA$291,'Финансовая модель'!$D$20:$H$22,2,0)</f>
        <v>0.46</v>
      </c>
      <c r="BB292" s="96">
        <f>HLOOKUP(BB$291,'Финансовая модель'!$D$20:$H$22,2,0)</f>
        <v>0.44</v>
      </c>
      <c r="BC292" s="96">
        <f>HLOOKUP(BC$291,'Финансовая модель'!$D$20:$H$22,2,0)</f>
        <v>0.44</v>
      </c>
      <c r="BD292" s="96">
        <f>HLOOKUP(BD$291,'Финансовая модель'!$D$20:$H$22,2,0)</f>
        <v>0.44</v>
      </c>
      <c r="BE292" s="96">
        <f>HLOOKUP(BE$291,'Финансовая модель'!$D$20:$H$22,2,0)</f>
        <v>0.44</v>
      </c>
      <c r="BF292" s="96">
        <f>HLOOKUP(BF$291,'Финансовая модель'!$D$20:$H$22,2,0)</f>
        <v>0.44</v>
      </c>
      <c r="BG292" s="96">
        <f>HLOOKUP(BG$291,'Финансовая модель'!$D$20:$H$22,2,0)</f>
        <v>0.44</v>
      </c>
      <c r="BH292" s="96">
        <f>HLOOKUP(BH$291,'Финансовая модель'!$D$20:$H$22,2,0)</f>
        <v>0.44</v>
      </c>
      <c r="BI292" s="96">
        <f>HLOOKUP(BI$291,'Финансовая модель'!$D$20:$H$22,2,0)</f>
        <v>0.44</v>
      </c>
      <c r="BJ292" s="96">
        <f>HLOOKUP(BJ$291,'Финансовая модель'!$D$20:$H$22,2,0)</f>
        <v>0.44</v>
      </c>
      <c r="BK292" s="96">
        <f>HLOOKUP(BK$291,'Финансовая модель'!$D$20:$H$22,2,0)</f>
        <v>0.44</v>
      </c>
      <c r="BL292" s="96">
        <f>HLOOKUP(BL$291,'Финансовая модель'!$D$20:$H$22,2,0)</f>
        <v>0.44</v>
      </c>
      <c r="BM292" s="96">
        <f>HLOOKUP(BM$291,'Финансовая модель'!$D$20:$H$22,2,0)</f>
        <v>0.44</v>
      </c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</row>
    <row r="293" spans="1:83" ht="15.75" customHeight="1">
      <c r="A293" s="93"/>
      <c r="B293" s="97" t="s">
        <v>60</v>
      </c>
      <c r="C293" s="93"/>
      <c r="D293" s="93"/>
      <c r="E293" s="96"/>
      <c r="F293" s="96">
        <f>HLOOKUP(F$291,'Финансовая модель'!$D$20:$H$22,3,0)</f>
        <v>0.15</v>
      </c>
      <c r="G293" s="96">
        <f>HLOOKUP(G$291,'Финансовая модель'!$D$20:$H$22,3,0)</f>
        <v>0.15</v>
      </c>
      <c r="H293" s="96">
        <f>HLOOKUP(H$291,'Финансовая модель'!$D$20:$H$22,3,0)</f>
        <v>0.15</v>
      </c>
      <c r="I293" s="96">
        <f>HLOOKUP(I$291,'Финансовая модель'!$D$20:$H$22,3,0)</f>
        <v>0.15</v>
      </c>
      <c r="J293" s="96">
        <f>HLOOKUP(J$291,'Финансовая модель'!$D$20:$H$22,3,0)</f>
        <v>0.15</v>
      </c>
      <c r="K293" s="96">
        <f>HLOOKUP(K$291,'Финансовая модель'!$D$20:$H$22,3,0)</f>
        <v>0.15</v>
      </c>
      <c r="L293" s="96">
        <f>HLOOKUP(L$291,'Финансовая модель'!$D$20:$H$22,3,0)</f>
        <v>0.15</v>
      </c>
      <c r="M293" s="96">
        <f>HLOOKUP(M$291,'Финансовая модель'!$D$20:$H$22,3,0)</f>
        <v>0.15</v>
      </c>
      <c r="N293" s="96">
        <f>HLOOKUP(N$291,'Финансовая модель'!$D$20:$H$22,3,0)</f>
        <v>0.15</v>
      </c>
      <c r="O293" s="96">
        <f>HLOOKUP(O$291,'Финансовая модель'!$D$20:$H$22,3,0)</f>
        <v>0.15</v>
      </c>
      <c r="P293" s="96">
        <f>HLOOKUP(P$291,'Финансовая модель'!$D$20:$H$22,3,0)</f>
        <v>0.15</v>
      </c>
      <c r="Q293" s="96">
        <f>HLOOKUP(Q$291,'Финансовая модель'!$D$20:$H$22,3,0)</f>
        <v>0.15</v>
      </c>
      <c r="R293" s="96">
        <f>HLOOKUP(R$291,'Финансовая модель'!$D$20:$H$22,3,0)</f>
        <v>0.2</v>
      </c>
      <c r="S293" s="96">
        <f>HLOOKUP(S$291,'Финансовая модель'!$D$20:$H$22,3,0)</f>
        <v>0.2</v>
      </c>
      <c r="T293" s="96">
        <f>HLOOKUP(T$291,'Финансовая модель'!$D$20:$H$22,3,0)</f>
        <v>0.2</v>
      </c>
      <c r="U293" s="96">
        <f>HLOOKUP(U$291,'Финансовая модель'!$D$20:$H$22,3,0)</f>
        <v>0.2</v>
      </c>
      <c r="V293" s="96">
        <f>HLOOKUP(V$291,'Финансовая модель'!$D$20:$H$22,3,0)</f>
        <v>0.2</v>
      </c>
      <c r="W293" s="96">
        <f>HLOOKUP(W$291,'Финансовая модель'!$D$20:$H$22,3,0)</f>
        <v>0.2</v>
      </c>
      <c r="X293" s="96">
        <f>HLOOKUP(X$291,'Финансовая модель'!$D$20:$H$22,3,0)</f>
        <v>0.2</v>
      </c>
      <c r="Y293" s="96">
        <f>HLOOKUP(Y$291,'Финансовая модель'!$D$20:$H$22,3,0)</f>
        <v>0.2</v>
      </c>
      <c r="Z293" s="96">
        <f>HLOOKUP(Z$291,'Финансовая модель'!$D$20:$H$22,3,0)</f>
        <v>0.2</v>
      </c>
      <c r="AA293" s="96">
        <f>HLOOKUP(AA$291,'Финансовая модель'!$D$20:$H$22,3,0)</f>
        <v>0.2</v>
      </c>
      <c r="AB293" s="96">
        <f>HLOOKUP(AB$291,'Финансовая модель'!$D$20:$H$22,3,0)</f>
        <v>0.2</v>
      </c>
      <c r="AC293" s="96">
        <f>HLOOKUP(AC$291,'Финансовая модель'!$D$20:$H$22,3,0)</f>
        <v>0.2</v>
      </c>
      <c r="AD293" s="96">
        <f>HLOOKUP(AD$291,'Финансовая модель'!$D$20:$H$22,3,0)</f>
        <v>0.2</v>
      </c>
      <c r="AE293" s="96">
        <f>HLOOKUP(AE$291,'Финансовая модель'!$D$20:$H$22,3,0)</f>
        <v>0.2</v>
      </c>
      <c r="AF293" s="96">
        <f>HLOOKUP(AF$291,'Финансовая модель'!$D$20:$H$22,3,0)</f>
        <v>0.2</v>
      </c>
      <c r="AG293" s="96">
        <f>HLOOKUP(AG$291,'Финансовая модель'!$D$20:$H$22,3,0)</f>
        <v>0.2</v>
      </c>
      <c r="AH293" s="96">
        <f>HLOOKUP(AH$291,'Финансовая модель'!$D$20:$H$22,3,0)</f>
        <v>0.2</v>
      </c>
      <c r="AI293" s="96">
        <f>HLOOKUP(AI$291,'Финансовая модель'!$D$20:$H$22,3,0)</f>
        <v>0.2</v>
      </c>
      <c r="AJ293" s="96">
        <f>HLOOKUP(AJ$291,'Финансовая модель'!$D$20:$H$22,3,0)</f>
        <v>0.2</v>
      </c>
      <c r="AK293" s="96">
        <f>HLOOKUP(AK$291,'Финансовая модель'!$D$20:$H$22,3,0)</f>
        <v>0.2</v>
      </c>
      <c r="AL293" s="96">
        <f>HLOOKUP(AL$291,'Финансовая модель'!$D$20:$H$22,3,0)</f>
        <v>0.2</v>
      </c>
      <c r="AM293" s="96">
        <f>HLOOKUP(AM$291,'Финансовая модель'!$D$20:$H$22,3,0)</f>
        <v>0.2</v>
      </c>
      <c r="AN293" s="96">
        <f>HLOOKUP(AN$291,'Финансовая модель'!$D$20:$H$22,3,0)</f>
        <v>0.2</v>
      </c>
      <c r="AO293" s="96">
        <f>HLOOKUP(AO$291,'Финансовая модель'!$D$20:$H$22,3,0)</f>
        <v>0.2</v>
      </c>
      <c r="AP293" s="96">
        <f>HLOOKUP(AP$291,'Финансовая модель'!$D$20:$H$22,3,0)</f>
        <v>0.2</v>
      </c>
      <c r="AQ293" s="96">
        <f>HLOOKUP(AQ$291,'Финансовая модель'!$D$20:$H$22,3,0)</f>
        <v>0.2</v>
      </c>
      <c r="AR293" s="96">
        <f>HLOOKUP(AR$291,'Финансовая модель'!$D$20:$H$22,3,0)</f>
        <v>0.2</v>
      </c>
      <c r="AS293" s="96">
        <f>HLOOKUP(AS$291,'Финансовая модель'!$D$20:$H$22,3,0)</f>
        <v>0.2</v>
      </c>
      <c r="AT293" s="96">
        <f>HLOOKUP(AT$291,'Финансовая модель'!$D$20:$H$22,3,0)</f>
        <v>0.2</v>
      </c>
      <c r="AU293" s="96">
        <f>HLOOKUP(AU$291,'Финансовая модель'!$D$20:$H$22,3,0)</f>
        <v>0.2</v>
      </c>
      <c r="AV293" s="96">
        <f>HLOOKUP(AV$291,'Финансовая модель'!$D$20:$H$22,3,0)</f>
        <v>0.2</v>
      </c>
      <c r="AW293" s="96">
        <f>HLOOKUP(AW$291,'Финансовая модель'!$D$20:$H$22,3,0)</f>
        <v>0.2</v>
      </c>
      <c r="AX293" s="96">
        <f>HLOOKUP(AX$291,'Финансовая модель'!$D$20:$H$22,3,0)</f>
        <v>0.2</v>
      </c>
      <c r="AY293" s="96">
        <f>HLOOKUP(AY$291,'Финансовая модель'!$D$20:$H$22,3,0)</f>
        <v>0.2</v>
      </c>
      <c r="AZ293" s="96">
        <f>HLOOKUP(AZ$291,'Финансовая модель'!$D$20:$H$22,3,0)</f>
        <v>0.2</v>
      </c>
      <c r="BA293" s="96">
        <f>HLOOKUP(BA$291,'Финансовая модель'!$D$20:$H$22,3,0)</f>
        <v>0.2</v>
      </c>
      <c r="BB293" s="96">
        <f>HLOOKUP(BB$291,'Финансовая модель'!$D$20:$H$22,3,0)</f>
        <v>0.15</v>
      </c>
      <c r="BC293" s="96">
        <f>HLOOKUP(BC$291,'Финансовая модель'!$D$20:$H$22,3,0)</f>
        <v>0.15</v>
      </c>
      <c r="BD293" s="96">
        <f>HLOOKUP(BD$291,'Финансовая модель'!$D$20:$H$22,3,0)</f>
        <v>0.15</v>
      </c>
      <c r="BE293" s="96">
        <f>HLOOKUP(BE$291,'Финансовая модель'!$D$20:$H$22,3,0)</f>
        <v>0.15</v>
      </c>
      <c r="BF293" s="96">
        <f>HLOOKUP(BF$291,'Финансовая модель'!$D$20:$H$22,3,0)</f>
        <v>0.15</v>
      </c>
      <c r="BG293" s="96">
        <f>HLOOKUP(BG$291,'Финансовая модель'!$D$20:$H$22,3,0)</f>
        <v>0.15</v>
      </c>
      <c r="BH293" s="96">
        <f>HLOOKUP(BH$291,'Финансовая модель'!$D$20:$H$22,3,0)</f>
        <v>0.15</v>
      </c>
      <c r="BI293" s="96">
        <f>HLOOKUP(BI$291,'Финансовая модель'!$D$20:$H$22,3,0)</f>
        <v>0.15</v>
      </c>
      <c r="BJ293" s="96">
        <f>HLOOKUP(BJ$291,'Финансовая модель'!$D$20:$H$22,3,0)</f>
        <v>0.15</v>
      </c>
      <c r="BK293" s="96">
        <f>HLOOKUP(BK$291,'Финансовая модель'!$D$20:$H$22,3,0)</f>
        <v>0.15</v>
      </c>
      <c r="BL293" s="96">
        <f>HLOOKUP(BL$291,'Финансовая модель'!$D$20:$H$22,3,0)</f>
        <v>0.15</v>
      </c>
      <c r="BM293" s="96">
        <f>HLOOKUP(BM$291,'Финансовая модель'!$D$20:$H$22,3,0)</f>
        <v>0.15</v>
      </c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</row>
    <row r="294" spans="1:83" ht="15.75" customHeight="1">
      <c r="A294" s="93"/>
      <c r="B294" s="97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</row>
    <row r="295" spans="1:83" ht="15.75" customHeight="1">
      <c r="A295" s="93"/>
      <c r="B295" s="98" t="s">
        <v>84</v>
      </c>
      <c r="C295" s="93"/>
      <c r="D295" s="99"/>
      <c r="E295" s="99">
        <f>SUM('Финансовая модель'!E119:E121)</f>
        <v>0</v>
      </c>
      <c r="F295" s="99">
        <f>SUM('Финансовая модель'!F119:F121)</f>
        <v>292319.99999999994</v>
      </c>
      <c r="G295" s="99">
        <f>SUM('Финансовая модель'!G119:G121)</f>
        <v>417600</v>
      </c>
      <c r="H295" s="99">
        <f>SUM('Финансовая модель'!H119:H121)</f>
        <v>709920</v>
      </c>
      <c r="I295" s="99">
        <f>SUM('Финансовая модель'!I119:I121)</f>
        <v>772560</v>
      </c>
      <c r="J295" s="99">
        <f>SUM('Финансовая модель'!J119:J121)</f>
        <v>814320</v>
      </c>
      <c r="K295" s="99">
        <f>SUM('Финансовая модель'!K119:K121)</f>
        <v>730800.00000000012</v>
      </c>
      <c r="L295" s="99">
        <f>SUM('Финансовая модель'!L119:L121)</f>
        <v>730800.00000000012</v>
      </c>
      <c r="M295" s="99">
        <f>SUM('Финансовая модель'!M119:M121)</f>
        <v>709920</v>
      </c>
      <c r="N295" s="99">
        <f>SUM('Финансовая модель'!N119:N121)</f>
        <v>772560</v>
      </c>
      <c r="O295" s="99">
        <f>SUM('Финансовая модель'!O119:O121)</f>
        <v>793440</v>
      </c>
      <c r="P295" s="99">
        <f>SUM('Финансовая модель'!P119:P121)</f>
        <v>835200</v>
      </c>
      <c r="Q295" s="99">
        <f>SUM('Финансовая модель'!Q119:Q121)</f>
        <v>876960</v>
      </c>
      <c r="R295" s="99">
        <f>SUM('Финансовая модель'!R119:R121)</f>
        <v>897840</v>
      </c>
      <c r="S295" s="99">
        <f>SUM('Финансовая модель'!S119:S121)</f>
        <v>876960</v>
      </c>
      <c r="T295" s="99">
        <f>SUM('Финансовая модель'!T119:T121)</f>
        <v>835200</v>
      </c>
      <c r="U295" s="99">
        <f>SUM('Финансовая модель'!U119:U121)</f>
        <v>814320</v>
      </c>
      <c r="V295" s="99">
        <f>SUM('Финансовая модель'!V119:V121)</f>
        <v>814320</v>
      </c>
      <c r="W295" s="99">
        <f>SUM('Финансовая модель'!W119:W121)</f>
        <v>793440</v>
      </c>
      <c r="X295" s="99">
        <f>SUM('Финансовая модель'!X119:X121)</f>
        <v>793440</v>
      </c>
      <c r="Y295" s="99">
        <f>SUM('Финансовая модель'!Y119:Y121)</f>
        <v>793440</v>
      </c>
      <c r="Z295" s="99">
        <f>SUM('Финансовая модель'!Z119:Z121)</f>
        <v>793440</v>
      </c>
      <c r="AA295" s="99">
        <f>SUM('Финансовая модель'!AA119:AA121)</f>
        <v>793440</v>
      </c>
      <c r="AB295" s="99">
        <f>SUM('Финансовая модель'!AB119:AB121)</f>
        <v>835200</v>
      </c>
      <c r="AC295" s="99">
        <f>SUM('Финансовая модель'!AC119:AC121)</f>
        <v>856080</v>
      </c>
      <c r="AD295" s="99">
        <f>SUM('Финансовая модель'!AD119:AD121)</f>
        <v>876960</v>
      </c>
      <c r="AE295" s="99">
        <f>SUM('Финансовая модель'!AE119:AE121)</f>
        <v>835200</v>
      </c>
      <c r="AF295" s="99">
        <f>SUM('Финансовая модель'!AF119:AF121)</f>
        <v>835200</v>
      </c>
      <c r="AG295" s="99">
        <f>SUM('Финансовая модель'!AG119:AG121)</f>
        <v>835200</v>
      </c>
      <c r="AH295" s="99">
        <f>SUM('Финансовая модель'!AH119:AH121)</f>
        <v>835200</v>
      </c>
      <c r="AI295" s="99">
        <f>SUM('Финансовая модель'!AI119:AI121)</f>
        <v>814320</v>
      </c>
      <c r="AJ295" s="99">
        <f>SUM('Финансовая модель'!AJ119:AJ121)</f>
        <v>793440</v>
      </c>
      <c r="AK295" s="99">
        <f>SUM('Финансовая модель'!AK119:AK121)</f>
        <v>772560</v>
      </c>
      <c r="AL295" s="99">
        <f>SUM('Финансовая модель'!AL119:AL121)</f>
        <v>772560</v>
      </c>
      <c r="AM295" s="99">
        <f>SUM('Финансовая модель'!AM119:AM121)</f>
        <v>814320</v>
      </c>
      <c r="AN295" s="99">
        <f>SUM('Финансовая модель'!AN119:AN121)</f>
        <v>856080</v>
      </c>
      <c r="AO295" s="99">
        <f>SUM('Финансовая модель'!AO119:AO121)</f>
        <v>856080</v>
      </c>
      <c r="AP295" s="99">
        <f>SUM('Финансовая модель'!AP119:AP121)</f>
        <v>897840</v>
      </c>
      <c r="AQ295" s="99">
        <f>SUM('Финансовая модель'!AQ119:AQ121)</f>
        <v>856080</v>
      </c>
      <c r="AR295" s="99">
        <f>SUM('Финансовая модель'!AR119:AR121)</f>
        <v>814320</v>
      </c>
      <c r="AS295" s="99">
        <f>SUM('Финансовая модель'!AS119:AS121)</f>
        <v>814320</v>
      </c>
      <c r="AT295" s="99">
        <f>SUM('Финансовая модель'!AT119:AT121)</f>
        <v>793440</v>
      </c>
      <c r="AU295" s="99">
        <f>SUM('Финансовая модель'!AU119:AU121)</f>
        <v>772560</v>
      </c>
      <c r="AV295" s="99">
        <f>SUM('Финансовая модель'!AV119:AV121)</f>
        <v>751680.00000000012</v>
      </c>
      <c r="AW295" s="99">
        <f>SUM('Финансовая модель'!AW119:AW121)</f>
        <v>751680.00000000012</v>
      </c>
      <c r="AX295" s="99">
        <f>SUM('Финансовая модель'!AX119:AX121)</f>
        <v>814320</v>
      </c>
      <c r="AY295" s="99">
        <f>SUM('Финансовая модель'!AY119:AY121)</f>
        <v>835200</v>
      </c>
      <c r="AZ295" s="99">
        <f>SUM('Финансовая модель'!AZ119:AZ121)</f>
        <v>876960</v>
      </c>
      <c r="BA295" s="99">
        <f>SUM('Финансовая модель'!BA119:BA121)</f>
        <v>897840</v>
      </c>
      <c r="BB295" s="99">
        <f>SUM('Финансовая модель'!BB119:BB121)</f>
        <v>918720</v>
      </c>
      <c r="BC295" s="99">
        <f>SUM('Финансовая модель'!BC119:BC121)</f>
        <v>835200</v>
      </c>
      <c r="BD295" s="99">
        <f>SUM('Финансовая модель'!BD119:BD121)</f>
        <v>814320</v>
      </c>
      <c r="BE295" s="99">
        <f>SUM('Финансовая модель'!BE119:BE121)</f>
        <v>772560</v>
      </c>
      <c r="BF295" s="99">
        <f>SUM('Финансовая модель'!BF119:BF121)</f>
        <v>772560</v>
      </c>
      <c r="BG295" s="99">
        <f>SUM('Финансовая модель'!BG119:BG121)</f>
        <v>793440</v>
      </c>
      <c r="BH295" s="99">
        <f>SUM('Финансовая модель'!BH119:BH121)</f>
        <v>751680.00000000012</v>
      </c>
      <c r="BI295" s="99">
        <f>SUM('Финансовая модель'!BI119:BI121)</f>
        <v>772560</v>
      </c>
      <c r="BJ295" s="99">
        <f>SUM('Финансовая модель'!BJ119:BJ121)</f>
        <v>814320</v>
      </c>
      <c r="BK295" s="99">
        <f>SUM('Финансовая модель'!BK119:BK121)</f>
        <v>835200</v>
      </c>
      <c r="BL295" s="99">
        <f>SUM('Финансовая модель'!BL119:BL121)</f>
        <v>814320</v>
      </c>
      <c r="BM295" s="99">
        <f>SUM('Финансовая модель'!BM119:BM121)</f>
        <v>814320</v>
      </c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</row>
    <row r="296" spans="1:83" ht="15.75" customHeight="1">
      <c r="A296" s="93"/>
      <c r="B296" s="98" t="s">
        <v>4</v>
      </c>
      <c r="C296" s="93"/>
      <c r="D296" s="93"/>
      <c r="E296" s="99">
        <f ca="1">IFERROR(OFFSET(E295,0,-'Финансовая модель'!$D$27+1)*'Финансовая модель'!$D$26,0)</f>
        <v>0</v>
      </c>
      <c r="F296" s="99">
        <f ca="1">IFERROR(OFFSET(F295,0,-'Финансовая модель'!$D$27+1)*'Финансовая модель'!$D$26,0)</f>
        <v>0</v>
      </c>
      <c r="G296" s="99">
        <f ca="1">IFERROR(OFFSET(G295,0,-'Финансовая модель'!$D$27+1)*'Финансовая модель'!$D$26,0)</f>
        <v>0</v>
      </c>
      <c r="H296" s="99">
        <f ca="1">IFERROR(OFFSET(H295,0,-'Финансовая модель'!$D$27+1)*'Финансовая модель'!$D$26,0)</f>
        <v>11692.799999999997</v>
      </c>
      <c r="I296" s="99">
        <f ca="1">IFERROR(OFFSET(I295,0,-'Финансовая модель'!$D$27+1)*'Финансовая модель'!$D$26,0)</f>
        <v>16704</v>
      </c>
      <c r="J296" s="99">
        <f ca="1">IFERROR(OFFSET(J295,0,-'Финансовая модель'!$D$27+1)*'Финансовая модель'!$D$26,0)</f>
        <v>28396.799999999999</v>
      </c>
      <c r="K296" s="99">
        <f ca="1">IFERROR(OFFSET(K295,0,-'Финансовая модель'!$D$27+1)*'Финансовая модель'!$D$26,0)</f>
        <v>30902.400000000001</v>
      </c>
      <c r="L296" s="99">
        <f ca="1">IFERROR(OFFSET(L295,0,-'Финансовая модель'!$D$27+1)*'Финансовая модель'!$D$26,0)</f>
        <v>32572.799999999999</v>
      </c>
      <c r="M296" s="99">
        <f ca="1">IFERROR(OFFSET(M295,0,-'Финансовая модель'!$D$27+1)*'Финансовая модель'!$D$26,0)</f>
        <v>29232.000000000004</v>
      </c>
      <c r="N296" s="99">
        <f ca="1">IFERROR(OFFSET(N295,0,-'Финансовая модель'!$D$27+1)*'Финансовая модель'!$D$26,0)</f>
        <v>29232.000000000004</v>
      </c>
      <c r="O296" s="99">
        <f ca="1">IFERROR(OFFSET(O295,0,-'Финансовая модель'!$D$27+1)*'Финансовая модель'!$D$26,0)</f>
        <v>28396.799999999999</v>
      </c>
      <c r="P296" s="99">
        <f ca="1">IFERROR(OFFSET(P295,0,-'Финансовая модель'!$D$27+1)*'Финансовая модель'!$D$26,0)</f>
        <v>30902.400000000001</v>
      </c>
      <c r="Q296" s="99">
        <f ca="1">IFERROR(OFFSET(Q295,0,-'Финансовая модель'!$D$27+1)*'Финансовая модель'!$D$26,0)</f>
        <v>31737.600000000002</v>
      </c>
      <c r="R296" s="99">
        <f ca="1">IFERROR(OFFSET(R295,0,-'Финансовая модель'!$D$27+1)*'Финансовая модель'!$D$26,0)</f>
        <v>33408</v>
      </c>
      <c r="S296" s="99">
        <f ca="1">IFERROR(OFFSET(S295,0,-'Финансовая модель'!$D$27+1)*'Финансовая модель'!$D$26,0)</f>
        <v>35078.400000000001</v>
      </c>
      <c r="T296" s="99">
        <f ca="1">IFERROR(OFFSET(T295,0,-'Финансовая модель'!$D$27+1)*'Финансовая модель'!$D$26,0)</f>
        <v>35913.599999999999</v>
      </c>
      <c r="U296" s="99">
        <f ca="1">IFERROR(OFFSET(U295,0,-'Финансовая модель'!$D$27+1)*'Финансовая модель'!$D$26,0)</f>
        <v>35078.400000000001</v>
      </c>
      <c r="V296" s="99">
        <f ca="1">IFERROR(OFFSET(V295,0,-'Финансовая модель'!$D$27+1)*'Финансовая модель'!$D$26,0)</f>
        <v>33408</v>
      </c>
      <c r="W296" s="99">
        <f ca="1">IFERROR(OFFSET(W295,0,-'Финансовая модель'!$D$27+1)*'Финансовая модель'!$D$26,0)</f>
        <v>32572.799999999999</v>
      </c>
      <c r="X296" s="99">
        <f ca="1">IFERROR(OFFSET(X295,0,-'Финансовая модель'!$D$27+1)*'Финансовая модель'!$D$26,0)</f>
        <v>32572.799999999999</v>
      </c>
      <c r="Y296" s="99">
        <f ca="1">IFERROR(OFFSET(Y295,0,-'Финансовая модель'!$D$27+1)*'Финансовая модель'!$D$26,0)</f>
        <v>31737.600000000002</v>
      </c>
      <c r="Z296" s="99">
        <f ca="1">IFERROR(OFFSET(Z295,0,-'Финансовая модель'!$D$27+1)*'Финансовая модель'!$D$26,0)</f>
        <v>31737.600000000002</v>
      </c>
      <c r="AA296" s="99">
        <f ca="1">IFERROR(OFFSET(AA295,0,-'Финансовая модель'!$D$27+1)*'Финансовая модель'!$D$26,0)</f>
        <v>31737.600000000002</v>
      </c>
      <c r="AB296" s="99">
        <f ca="1">IFERROR(OFFSET(AB295,0,-'Финансовая модель'!$D$27+1)*'Финансовая модель'!$D$26,0)</f>
        <v>31737.600000000002</v>
      </c>
      <c r="AC296" s="99">
        <f ca="1">IFERROR(OFFSET(AC295,0,-'Финансовая модель'!$D$27+1)*'Финансовая модель'!$D$26,0)</f>
        <v>31737.600000000002</v>
      </c>
      <c r="AD296" s="99">
        <f ca="1">IFERROR(OFFSET(AD295,0,-'Финансовая модель'!$D$27+1)*'Финансовая модель'!$D$26,0)</f>
        <v>33408</v>
      </c>
      <c r="AE296" s="99">
        <f ca="1">IFERROR(OFFSET(AE295,0,-'Финансовая модель'!$D$27+1)*'Финансовая модель'!$D$26,0)</f>
        <v>34243.199999999997</v>
      </c>
      <c r="AF296" s="99">
        <f ca="1">IFERROR(OFFSET(AF295,0,-'Финансовая модель'!$D$27+1)*'Финансовая модель'!$D$26,0)</f>
        <v>35078.400000000001</v>
      </c>
      <c r="AG296" s="99">
        <f ca="1">IFERROR(OFFSET(AG295,0,-'Финансовая модель'!$D$27+1)*'Финансовая модель'!$D$26,0)</f>
        <v>33408</v>
      </c>
      <c r="AH296" s="99">
        <f ca="1">IFERROR(OFFSET(AH295,0,-'Финансовая модель'!$D$27+1)*'Финансовая модель'!$D$26,0)</f>
        <v>33408</v>
      </c>
      <c r="AI296" s="99">
        <f ca="1">IFERROR(OFFSET(AI295,0,-'Финансовая модель'!$D$27+1)*'Финансовая модель'!$D$26,0)</f>
        <v>33408</v>
      </c>
      <c r="AJ296" s="99">
        <f ca="1">IFERROR(OFFSET(AJ295,0,-'Финансовая модель'!$D$27+1)*'Финансовая модель'!$D$26,0)</f>
        <v>33408</v>
      </c>
      <c r="AK296" s="99">
        <f ca="1">IFERROR(OFFSET(AK295,0,-'Финансовая модель'!$D$27+1)*'Финансовая модель'!$D$26,0)</f>
        <v>32572.799999999999</v>
      </c>
      <c r="AL296" s="99">
        <f ca="1">IFERROR(OFFSET(AL295,0,-'Финансовая модель'!$D$27+1)*'Финансовая модель'!$D$26,0)</f>
        <v>31737.600000000002</v>
      </c>
      <c r="AM296" s="99">
        <f ca="1">IFERROR(OFFSET(AM295,0,-'Финансовая модель'!$D$27+1)*'Финансовая модель'!$D$26,0)</f>
        <v>30902.400000000001</v>
      </c>
      <c r="AN296" s="99">
        <f ca="1">IFERROR(OFFSET(AN295,0,-'Финансовая модель'!$D$27+1)*'Финансовая модель'!$D$26,0)</f>
        <v>30902.400000000001</v>
      </c>
      <c r="AO296" s="99">
        <f ca="1">IFERROR(OFFSET(AO295,0,-'Финансовая модель'!$D$27+1)*'Финансовая модель'!$D$26,0)</f>
        <v>32572.799999999999</v>
      </c>
      <c r="AP296" s="99">
        <f ca="1">IFERROR(OFFSET(AP295,0,-'Финансовая модель'!$D$27+1)*'Финансовая модель'!$D$26,0)</f>
        <v>34243.199999999997</v>
      </c>
      <c r="AQ296" s="99">
        <f ca="1">IFERROR(OFFSET(AQ295,0,-'Финансовая модель'!$D$27+1)*'Финансовая модель'!$D$26,0)</f>
        <v>34243.199999999997</v>
      </c>
      <c r="AR296" s="99">
        <f ca="1">IFERROR(OFFSET(AR295,0,-'Финансовая модель'!$D$27+1)*'Финансовая модель'!$D$26,0)</f>
        <v>35913.599999999999</v>
      </c>
      <c r="AS296" s="99">
        <f ca="1">IFERROR(OFFSET(AS295,0,-'Финансовая модель'!$D$27+1)*'Финансовая модель'!$D$26,0)</f>
        <v>34243.199999999997</v>
      </c>
      <c r="AT296" s="99">
        <f ca="1">IFERROR(OFFSET(AT295,0,-'Финансовая модель'!$D$27+1)*'Финансовая модель'!$D$26,0)</f>
        <v>32572.799999999999</v>
      </c>
      <c r="AU296" s="99">
        <f ca="1">IFERROR(OFFSET(AU295,0,-'Финансовая модель'!$D$27+1)*'Финансовая модель'!$D$26,0)</f>
        <v>32572.799999999999</v>
      </c>
      <c r="AV296" s="99">
        <f ca="1">IFERROR(OFFSET(AV295,0,-'Финансовая модель'!$D$27+1)*'Финансовая модель'!$D$26,0)</f>
        <v>31737.600000000002</v>
      </c>
      <c r="AW296" s="99">
        <f ca="1">IFERROR(OFFSET(AW295,0,-'Финансовая модель'!$D$27+1)*'Финансовая модель'!$D$26,0)</f>
        <v>30902.400000000001</v>
      </c>
      <c r="AX296" s="99">
        <f ca="1">IFERROR(OFFSET(AX295,0,-'Финансовая модель'!$D$27+1)*'Финансовая модель'!$D$26,0)</f>
        <v>30067.200000000004</v>
      </c>
      <c r="AY296" s="99">
        <f ca="1">IFERROR(OFFSET(AY295,0,-'Финансовая модель'!$D$27+1)*'Финансовая модель'!$D$26,0)</f>
        <v>30067.200000000004</v>
      </c>
      <c r="AZ296" s="99">
        <f ca="1">IFERROR(OFFSET(AZ295,0,-'Финансовая модель'!$D$27+1)*'Финансовая модель'!$D$26,0)</f>
        <v>32572.799999999999</v>
      </c>
      <c r="BA296" s="99">
        <f ca="1">IFERROR(OFFSET(BA295,0,-'Финансовая модель'!$D$27+1)*'Финансовая модель'!$D$26,0)</f>
        <v>33408</v>
      </c>
      <c r="BB296" s="99">
        <f ca="1">IFERROR(OFFSET(BB295,0,-'Финансовая модель'!$D$27+1)*'Финансовая модель'!$D$26,0)</f>
        <v>35078.400000000001</v>
      </c>
      <c r="BC296" s="99">
        <f ca="1">IFERROR(OFFSET(BC295,0,-'Финансовая модель'!$D$27+1)*'Финансовая модель'!$D$26,0)</f>
        <v>35913.599999999999</v>
      </c>
      <c r="BD296" s="99">
        <f ca="1">IFERROR(OFFSET(BD295,0,-'Финансовая модель'!$D$27+1)*'Финансовая модель'!$D$26,0)</f>
        <v>36748.800000000003</v>
      </c>
      <c r="BE296" s="99">
        <f ca="1">IFERROR(OFFSET(BE295,0,-'Финансовая модель'!$D$27+1)*'Финансовая модель'!$D$26,0)</f>
        <v>33408</v>
      </c>
      <c r="BF296" s="99">
        <f ca="1">IFERROR(OFFSET(BF295,0,-'Финансовая модель'!$D$27+1)*'Финансовая модель'!$D$26,0)</f>
        <v>32572.799999999999</v>
      </c>
      <c r="BG296" s="99">
        <f ca="1">IFERROR(OFFSET(BG295,0,-'Финансовая модель'!$D$27+1)*'Финансовая модель'!$D$26,0)</f>
        <v>30902.400000000001</v>
      </c>
      <c r="BH296" s="99">
        <f ca="1">IFERROR(OFFSET(BH295,0,-'Финансовая модель'!$D$27+1)*'Финансовая модель'!$D$26,0)</f>
        <v>30902.400000000001</v>
      </c>
      <c r="BI296" s="99">
        <f ca="1">IFERROR(OFFSET(BI295,0,-'Финансовая модель'!$D$27+1)*'Финансовая модель'!$D$26,0)</f>
        <v>31737.600000000002</v>
      </c>
      <c r="BJ296" s="99">
        <f ca="1">IFERROR(OFFSET(BJ295,0,-'Финансовая модель'!$D$27+1)*'Финансовая модель'!$D$26,0)</f>
        <v>30067.200000000004</v>
      </c>
      <c r="BK296" s="99">
        <f ca="1">IFERROR(OFFSET(BK295,0,-'Финансовая модель'!$D$27+1)*'Финансовая модель'!$D$26,0)</f>
        <v>30902.400000000001</v>
      </c>
      <c r="BL296" s="99">
        <f ca="1">IFERROR(OFFSET(BL295,0,-'Финансовая модель'!$D$27+1)*'Финансовая модель'!$D$26,0)</f>
        <v>32572.799999999999</v>
      </c>
      <c r="BM296" s="99">
        <f ca="1">IFERROR(OFFSET(BM295,0,-'Финансовая модель'!$D$27+1)*'Финансовая модель'!$D$26,0)</f>
        <v>33408</v>
      </c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</row>
    <row r="297" spans="1:83" ht="15.75" customHeight="1">
      <c r="A297" s="93"/>
      <c r="B297" s="97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</row>
    <row r="298" spans="1:83" ht="15.75" customHeight="1">
      <c r="A298" s="93"/>
      <c r="B298" s="97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</row>
    <row r="299" spans="1:83" ht="15.75" customHeight="1">
      <c r="A299" s="93"/>
      <c r="B299" s="97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</row>
    <row r="300" spans="1:83" ht="15.75" customHeight="1">
      <c r="A300" s="93"/>
      <c r="B300" s="100" t="s">
        <v>16</v>
      </c>
      <c r="C300" s="93"/>
      <c r="D300" s="100" t="e">
        <f ca="1">_xlfn.MINIFS(F300:BM300,F300:BM300,"&gt;0")</f>
        <v>#NAME?</v>
      </c>
      <c r="E300" s="100"/>
      <c r="F300" s="100">
        <f ca="1">MAX(('Финансовая модель'!E153&lt;=0)*('Финансовая модель'!F153&gt;=0),0)*F290</f>
        <v>0</v>
      </c>
      <c r="G300" s="100">
        <f ca="1">MAX(('Финансовая модель'!F153&lt;=0)*('Финансовая модель'!G153&gt;=0),0)*G290</f>
        <v>0</v>
      </c>
      <c r="H300" s="100">
        <f ca="1">MAX(('Финансовая модель'!G153&lt;=0)*('Финансовая модель'!H153&gt;=0),0)*H290</f>
        <v>0</v>
      </c>
      <c r="I300" s="100">
        <f ca="1">MAX(('Финансовая модель'!H153&lt;=0)*('Финансовая модель'!I153&gt;=0),0)*I290</f>
        <v>0</v>
      </c>
      <c r="J300" s="100">
        <f ca="1">MAX(('Финансовая модель'!I153&lt;=0)*('Финансовая модель'!J153&gt;=0),0)*J290</f>
        <v>0</v>
      </c>
      <c r="K300" s="100">
        <f ca="1">MAX(('Финансовая модель'!J153&lt;=0)*('Финансовая модель'!K153&gt;=0),0)*K290</f>
        <v>0</v>
      </c>
      <c r="L300" s="100">
        <f ca="1">MAX(('Финансовая модель'!K153&lt;=0)*('Финансовая модель'!L153&gt;=0),0)*L290</f>
        <v>0</v>
      </c>
      <c r="M300" s="100">
        <f ca="1">MAX(('Финансовая модель'!L153&lt;=0)*('Финансовая модель'!M153&gt;=0),0)*M290</f>
        <v>0</v>
      </c>
      <c r="N300" s="100">
        <f ca="1">MAX(('Финансовая модель'!M153&lt;=0)*('Финансовая модель'!N153&gt;=0),0)*N290</f>
        <v>0</v>
      </c>
      <c r="O300" s="100">
        <f ca="1">MAX(('Финансовая модель'!N153&lt;=0)*('Финансовая модель'!O153&gt;=0),0)*O290</f>
        <v>0</v>
      </c>
      <c r="P300" s="100">
        <f ca="1">MAX(('Финансовая модель'!O153&lt;=0)*('Финансовая модель'!P153&gt;=0),0)*P290</f>
        <v>0</v>
      </c>
      <c r="Q300" s="100">
        <f ca="1">MAX(('Финансовая модель'!P153&lt;=0)*('Финансовая модель'!Q153&gt;=0),0)*Q290</f>
        <v>0</v>
      </c>
      <c r="R300" s="100">
        <f ca="1">MAX(('Финансовая модель'!Q153&lt;=0)*('Финансовая модель'!R153&gt;=0),0)*R290</f>
        <v>0</v>
      </c>
      <c r="S300" s="100">
        <f ca="1">MAX(('Финансовая модель'!R153&lt;=0)*('Финансовая модель'!S153&gt;=0),0)*S290</f>
        <v>0</v>
      </c>
      <c r="T300" s="100">
        <f ca="1">MAX(('Финансовая модель'!S153&lt;=0)*('Финансовая модель'!T153&gt;=0),0)*T290</f>
        <v>15</v>
      </c>
      <c r="U300" s="88">
        <f ca="1">MAX(('Финансовая модель'!T153&lt;=0)*('Финансовая модель'!U153&gt;=0),0)*U290</f>
        <v>0</v>
      </c>
      <c r="V300" s="88">
        <f ca="1">MAX(('Финансовая модель'!U153&lt;=0)*('Финансовая модель'!V153&gt;=0),0)*V290</f>
        <v>0</v>
      </c>
      <c r="W300" s="88">
        <f ca="1">MAX(('Финансовая модель'!V153&lt;=0)*('Финансовая модель'!W153&gt;=0),0)*W290</f>
        <v>0</v>
      </c>
      <c r="X300" s="88">
        <f ca="1">MAX(('Финансовая модель'!W153&lt;=0)*('Финансовая модель'!X153&gt;=0),0)*X290</f>
        <v>0</v>
      </c>
      <c r="Y300" s="88">
        <f ca="1">MAX(('Финансовая модель'!X153&lt;=0)*('Финансовая модель'!Y153&gt;=0),0)*Y290</f>
        <v>0</v>
      </c>
      <c r="Z300" s="88">
        <f ca="1">MAX(('Финансовая модель'!Y153&lt;=0)*('Финансовая модель'!Z153&gt;=0),0)*Z290</f>
        <v>0</v>
      </c>
      <c r="AA300" s="88">
        <f ca="1">MAX(('Финансовая модель'!Z153&lt;=0)*('Финансовая модель'!AA153&gt;=0),0)*AA290</f>
        <v>0</v>
      </c>
      <c r="AB300" s="88">
        <f ca="1">MAX(('Финансовая модель'!AA153&lt;=0)*('Финансовая модель'!AB153&gt;=0),0)*AB290</f>
        <v>0</v>
      </c>
      <c r="AC300" s="88">
        <f ca="1">MAX(('Финансовая модель'!AB153&lt;=0)*('Финансовая модель'!AC153&gt;=0),0)*AC290</f>
        <v>0</v>
      </c>
      <c r="AD300" s="88">
        <f ca="1">MAX(('Финансовая модель'!AC153&lt;=0)*('Финансовая модель'!AD153&gt;=0),0)*AD290</f>
        <v>0</v>
      </c>
      <c r="AE300" s="88">
        <f ca="1">MAX(('Финансовая модель'!AD153&lt;=0)*('Финансовая модель'!AE153&gt;=0),0)*AE290</f>
        <v>0</v>
      </c>
      <c r="AF300" s="88">
        <f ca="1">MAX(('Финансовая модель'!AE153&lt;=0)*('Финансовая модель'!AF153&gt;=0),0)*AF290</f>
        <v>0</v>
      </c>
      <c r="AG300" s="88">
        <f ca="1">MAX(('Финансовая модель'!AF153&lt;=0)*('Финансовая модель'!AG153&gt;=0),0)*AG290</f>
        <v>0</v>
      </c>
      <c r="AH300" s="88">
        <f ca="1">MAX(('Финансовая модель'!AG153&lt;=0)*('Финансовая модель'!AH153&gt;=0),0)*AH290</f>
        <v>0</v>
      </c>
      <c r="AI300" s="88">
        <f ca="1">MAX(('Финансовая модель'!AH153&lt;=0)*('Финансовая модель'!AI153&gt;=0),0)*AI290</f>
        <v>0</v>
      </c>
      <c r="AJ300" s="88">
        <f ca="1">MAX(('Финансовая модель'!AI153&lt;=0)*('Финансовая модель'!AJ153&gt;=0),0)*AJ290</f>
        <v>0</v>
      </c>
      <c r="AK300" s="88">
        <f ca="1">MAX(('Финансовая модель'!AJ153&lt;=0)*('Финансовая модель'!AK153&gt;=0),0)*AK290</f>
        <v>0</v>
      </c>
      <c r="AL300" s="88">
        <f ca="1">MAX(('Финансовая модель'!AK153&lt;=0)*('Финансовая модель'!AL153&gt;=0),0)*AL290</f>
        <v>0</v>
      </c>
      <c r="AM300" s="88">
        <f ca="1">MAX(('Финансовая модель'!AL153&lt;=0)*('Финансовая модель'!AM153&gt;=0),0)*AM290</f>
        <v>0</v>
      </c>
      <c r="AN300" s="88">
        <f ca="1">MAX(('Финансовая модель'!AM153&lt;=0)*('Финансовая модель'!AN153&gt;=0),0)*AN290</f>
        <v>0</v>
      </c>
      <c r="AO300" s="88">
        <f ca="1">MAX(('Финансовая модель'!AN153&lt;=0)*('Финансовая модель'!AO153&gt;=0),0)*AO290</f>
        <v>0</v>
      </c>
      <c r="AP300" s="88">
        <f ca="1">MAX(('Финансовая модель'!AO153&lt;=0)*('Финансовая модель'!AP153&gt;=0),0)*AP290</f>
        <v>0</v>
      </c>
      <c r="AQ300" s="88">
        <f ca="1">MAX(('Финансовая модель'!AP153&lt;=0)*('Финансовая модель'!AQ153&gt;=0),0)*AQ290</f>
        <v>0</v>
      </c>
      <c r="AR300" s="88">
        <f ca="1">MAX(('Финансовая модель'!AQ153&lt;=0)*('Финансовая модель'!AR153&gt;=0),0)*AR290</f>
        <v>0</v>
      </c>
      <c r="AS300" s="88">
        <f ca="1">MAX(('Финансовая модель'!AR153&lt;=0)*('Финансовая модель'!AS153&gt;=0),0)*AS290</f>
        <v>0</v>
      </c>
      <c r="AT300" s="88">
        <f ca="1">MAX(('Финансовая модель'!AS153&lt;=0)*('Финансовая модель'!AT153&gt;=0),0)*AT290</f>
        <v>0</v>
      </c>
      <c r="AU300" s="88">
        <f ca="1">MAX(('Финансовая модель'!AT153&lt;=0)*('Финансовая модель'!AU153&gt;=0),0)*AU290</f>
        <v>0</v>
      </c>
      <c r="AV300" s="88">
        <f ca="1">MAX(('Финансовая модель'!AU153&lt;=0)*('Финансовая модель'!AV153&gt;=0),0)*AV290</f>
        <v>0</v>
      </c>
      <c r="AW300" s="88">
        <f ca="1">MAX(('Финансовая модель'!AV153&lt;=0)*('Финансовая модель'!AW153&gt;=0),0)*AW290</f>
        <v>0</v>
      </c>
      <c r="AX300" s="88">
        <f ca="1">MAX(('Финансовая модель'!AW153&lt;=0)*('Финансовая модель'!AX153&gt;=0),0)*AX290</f>
        <v>0</v>
      </c>
      <c r="AY300" s="88">
        <f ca="1">MAX(('Финансовая модель'!AX153&lt;=0)*('Финансовая модель'!AY153&gt;=0),0)*AY290</f>
        <v>0</v>
      </c>
      <c r="AZ300" s="88">
        <f ca="1">MAX(('Финансовая модель'!AY153&lt;=0)*('Финансовая модель'!AZ153&gt;=0),0)*AZ290</f>
        <v>0</v>
      </c>
      <c r="BA300" s="88">
        <f ca="1">MAX(('Финансовая модель'!AZ153&lt;=0)*('Финансовая модель'!BA153&gt;=0),0)*BA290</f>
        <v>0</v>
      </c>
      <c r="BB300" s="88">
        <f ca="1">MAX(('Финансовая модель'!BA153&lt;=0)*('Финансовая модель'!BB153&gt;=0),0)*BB290</f>
        <v>0</v>
      </c>
      <c r="BC300" s="88">
        <f ca="1">MAX(('Финансовая модель'!BB153&lt;=0)*('Финансовая модель'!BC153&gt;=0),0)*BC290</f>
        <v>0</v>
      </c>
      <c r="BD300" s="88">
        <f ca="1">MAX(('Финансовая модель'!BC153&lt;=0)*('Финансовая модель'!BD153&gt;=0),0)*BD290</f>
        <v>0</v>
      </c>
      <c r="BE300" s="88">
        <f ca="1">MAX(('Финансовая модель'!BD153&lt;=0)*('Финансовая модель'!BE153&gt;=0),0)*BE290</f>
        <v>0</v>
      </c>
      <c r="BF300" s="88">
        <f ca="1">MAX(('Финансовая модель'!BE153&lt;=0)*('Финансовая модель'!BF153&gt;=0),0)*BF290</f>
        <v>0</v>
      </c>
      <c r="BG300" s="88">
        <f ca="1">MAX(('Финансовая модель'!BF153&lt;=0)*('Финансовая модель'!BG153&gt;=0),0)*BG290</f>
        <v>0</v>
      </c>
      <c r="BH300" s="88">
        <f ca="1">MAX(('Финансовая модель'!BG153&lt;=0)*('Финансовая модель'!BH153&gt;=0),0)*BH290</f>
        <v>0</v>
      </c>
      <c r="BI300" s="88">
        <f ca="1">MAX(('Финансовая модель'!BH153&lt;=0)*('Финансовая модель'!BI153&gt;=0),0)*BI290</f>
        <v>0</v>
      </c>
      <c r="BJ300" s="88">
        <f ca="1">MAX(('Финансовая модель'!BI153&lt;=0)*('Финансовая модель'!BJ153&gt;=0),0)*BJ290</f>
        <v>0</v>
      </c>
      <c r="BK300" s="88">
        <f ca="1">MAX(('Финансовая модель'!BJ153&lt;=0)*('Финансовая модель'!BK153&gt;=0),0)*BK290</f>
        <v>0</v>
      </c>
      <c r="BL300" s="88">
        <f ca="1">MAX(('Финансовая модель'!BK153&lt;=0)*('Финансовая модель'!BL153&gt;=0),0)*BL290</f>
        <v>0</v>
      </c>
      <c r="BM300" s="88">
        <f ca="1">MAX(('Финансовая модель'!BL153&lt;=0)*('Финансовая модель'!BM153&gt;=0),0)*BM290</f>
        <v>0</v>
      </c>
      <c r="BN300" s="87"/>
      <c r="BO300" s="87"/>
      <c r="BP300" s="87"/>
      <c r="BQ300" s="87"/>
      <c r="BR300" s="87"/>
      <c r="BS300" s="87"/>
      <c r="BT300" s="87"/>
      <c r="BU300" s="87"/>
    </row>
    <row r="301" spans="1:83" ht="15.75" customHeight="1">
      <c r="A301" s="93"/>
      <c r="B301" s="100"/>
      <c r="C301" s="93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7"/>
      <c r="BO301" s="87"/>
      <c r="BP301" s="87"/>
      <c r="BQ301" s="87"/>
      <c r="BR301" s="87"/>
      <c r="BS301" s="87"/>
      <c r="BT301" s="87"/>
      <c r="BU301" s="87"/>
    </row>
    <row r="302" spans="1:83" ht="15.75" customHeight="1">
      <c r="A302" s="93"/>
      <c r="B302" s="100"/>
      <c r="C302" s="93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7"/>
      <c r="BO302" s="87"/>
      <c r="BP302" s="87"/>
      <c r="BQ302" s="87"/>
      <c r="BR302" s="87"/>
      <c r="BS302" s="87"/>
      <c r="BT302" s="87"/>
      <c r="BU302" s="87"/>
    </row>
    <row r="303" spans="1:83" ht="15.75" customHeight="1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87"/>
      <c r="BO303" s="87"/>
      <c r="BP303" s="87"/>
      <c r="BQ303" s="87"/>
      <c r="BR303" s="87"/>
      <c r="BS303" s="87"/>
      <c r="BT303" s="87"/>
      <c r="BU303" s="87"/>
    </row>
    <row r="304" spans="1:83" ht="15.75" customHeight="1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87"/>
      <c r="BO304" s="87"/>
      <c r="BP304" s="87"/>
      <c r="BQ304" s="87"/>
      <c r="BR304" s="87"/>
      <c r="BS304" s="87"/>
      <c r="BT304" s="87"/>
      <c r="BU304" s="87"/>
    </row>
    <row r="305" spans="1:73" ht="15.75" customHeight="1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87"/>
      <c r="BO305" s="87"/>
      <c r="BP305" s="87"/>
      <c r="BQ305" s="87"/>
      <c r="BR305" s="87"/>
      <c r="BS305" s="87"/>
      <c r="BT305" s="87"/>
      <c r="BU305" s="87"/>
    </row>
    <row r="306" spans="1:73" ht="15.75" customHeight="1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87"/>
      <c r="BO306" s="87"/>
      <c r="BP306" s="87"/>
      <c r="BQ306" s="87"/>
      <c r="BR306" s="87"/>
      <c r="BS306" s="87"/>
      <c r="BT306" s="87"/>
      <c r="BU306" s="87"/>
    </row>
    <row r="307" spans="1:73" ht="15.75" customHeight="1">
      <c r="A307" s="92"/>
      <c r="B307" s="92"/>
      <c r="C307" s="92"/>
      <c r="D307" s="92"/>
      <c r="E307" s="92"/>
    </row>
    <row r="308" spans="1:73" ht="15.75" customHeight="1"/>
    <row r="309" spans="1:73" ht="15.75" customHeight="1"/>
    <row r="310" spans="1:73" ht="15.75" customHeight="1"/>
    <row r="311" spans="1:73" ht="15.75" customHeight="1"/>
    <row r="312" spans="1:73" ht="15.75" customHeight="1"/>
    <row r="313" spans="1:73" ht="15.75" customHeight="1"/>
    <row r="314" spans="1:73" ht="15.75" customHeight="1"/>
    <row r="315" spans="1:73" ht="15.75" customHeight="1"/>
    <row r="316" spans="1:73" ht="15.75" customHeight="1"/>
    <row r="317" spans="1:73" ht="15.75" customHeight="1"/>
    <row r="318" spans="1:73" ht="15.75" customHeight="1"/>
    <row r="319" spans="1:73" ht="15.75" customHeight="1"/>
    <row r="320" spans="1:73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ht="15.75" customHeight="1"/>
    <row r="58322" ht="15.75" customHeight="1"/>
    <row r="58323" ht="15.75" customHeight="1"/>
    <row r="58324" ht="15.75" customHeight="1"/>
    <row r="58325" ht="15.75" customHeight="1"/>
    <row r="58326" ht="15.75" customHeight="1"/>
    <row r="58327" ht="15.75" customHeight="1"/>
    <row r="58328" ht="15.75" customHeight="1"/>
    <row r="58329" ht="15.75" customHeight="1"/>
    <row r="58330" ht="15.75" customHeight="1"/>
    <row r="58331" ht="15.75" customHeight="1"/>
    <row r="58332" ht="15.75" customHeight="1"/>
    <row r="58333" ht="15.75" customHeight="1"/>
    <row r="58334" ht="15.75" customHeight="1"/>
    <row r="58335" ht="15.75" customHeight="1"/>
    <row r="58336" ht="15.75" customHeight="1"/>
    <row r="58337" ht="15.75" customHeight="1"/>
    <row r="58338" ht="15.75" customHeight="1"/>
    <row r="58339" ht="15.75" customHeight="1"/>
    <row r="58340" ht="15.75" customHeight="1"/>
    <row r="58341" ht="15.75" customHeight="1"/>
    <row r="58342" ht="15.75" customHeight="1"/>
    <row r="58343" ht="15.75" customHeight="1"/>
    <row r="58344" ht="15.75" customHeight="1"/>
    <row r="58345" ht="15.75" customHeight="1"/>
    <row r="58346" ht="15.75" customHeight="1"/>
    <row r="58347" ht="15.75" customHeight="1"/>
    <row r="58348" ht="15.75" customHeight="1"/>
    <row r="58349" ht="15.75" customHeight="1"/>
    <row r="58350" ht="15.75" customHeight="1"/>
    <row r="58351" ht="15.75" customHeight="1"/>
    <row r="58352" ht="15.75" customHeight="1"/>
    <row r="58353" ht="15.75" customHeight="1"/>
    <row r="58354" ht="15.75" customHeight="1"/>
    <row r="58355" ht="15.75" customHeight="1"/>
    <row r="58356" ht="15.75" customHeight="1"/>
    <row r="58357" ht="15.75" customHeight="1"/>
    <row r="58358" ht="15.75" customHeight="1"/>
    <row r="58359" ht="15.75" customHeight="1"/>
    <row r="58360" ht="15.75" customHeight="1"/>
    <row r="58361" ht="15.75" customHeight="1"/>
    <row r="58362" ht="15.75" customHeight="1"/>
    <row r="58363" ht="15.75" customHeight="1"/>
    <row r="58364" ht="15.75" customHeight="1"/>
    <row r="58365" ht="15.75" customHeight="1"/>
    <row r="58366" ht="15.75" customHeight="1"/>
    <row r="58367" ht="15.75" customHeight="1"/>
    <row r="58368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ht="15.75" customHeight="1"/>
    <row r="58386" ht="15.75" customHeight="1"/>
    <row r="58387" ht="15.75" customHeight="1"/>
    <row r="58388" ht="15.75" customHeight="1"/>
    <row r="58389" ht="15.75" customHeight="1"/>
    <row r="58390" ht="15.75" customHeight="1"/>
    <row r="58391" ht="15.75" customHeight="1"/>
    <row r="58392" ht="15.75" customHeight="1"/>
    <row r="58393" ht="15.75" customHeight="1"/>
    <row r="58394" ht="15.75" customHeight="1"/>
    <row r="58395" ht="15.75" customHeight="1"/>
    <row r="58396" ht="15.75" customHeight="1"/>
    <row r="58397" ht="15.75" customHeight="1"/>
    <row r="58398" ht="15.75" customHeight="1"/>
    <row r="58399" ht="15.75" customHeight="1"/>
    <row r="58400" ht="15.75" customHeight="1"/>
    <row r="58401" ht="15.75" customHeight="1"/>
    <row r="58402" ht="15.75" customHeight="1"/>
    <row r="58403" ht="15.75" customHeight="1"/>
    <row r="58404" ht="15.75" customHeight="1"/>
    <row r="58405" ht="15.75" customHeight="1"/>
    <row r="58406" ht="15.75" customHeight="1"/>
    <row r="58407" ht="15.75" customHeight="1"/>
    <row r="58408" ht="15.75" customHeight="1"/>
    <row r="58409" ht="15.75" customHeight="1"/>
    <row r="58410" ht="15.75" customHeight="1"/>
    <row r="58411" ht="15.75" customHeight="1"/>
    <row r="58412" ht="15.75" customHeight="1"/>
    <row r="58413" ht="15.75" customHeight="1"/>
    <row r="58414" ht="15.75" customHeight="1"/>
    <row r="58415" ht="15.75" customHeight="1"/>
    <row r="58416" ht="15.75" customHeight="1"/>
    <row r="58417" ht="15.75" customHeight="1"/>
    <row r="58418" ht="15.75" customHeight="1"/>
    <row r="58419" ht="15.75" customHeight="1"/>
    <row r="58420" ht="15.75" customHeight="1"/>
    <row r="58421" ht="15.75" customHeight="1"/>
    <row r="58422" ht="15.75" customHeight="1"/>
    <row r="58423" ht="15.75" customHeight="1"/>
    <row r="58424" ht="15.75" customHeight="1"/>
    <row r="58425" ht="15.75" customHeight="1"/>
    <row r="58426" ht="15.75" customHeight="1"/>
    <row r="58427" ht="15.75" customHeight="1"/>
    <row r="58428" ht="15.75" customHeight="1"/>
    <row r="58429" ht="15.75" customHeight="1"/>
    <row r="58430" ht="15.75" customHeight="1"/>
    <row r="58431" ht="15.75" customHeight="1"/>
    <row r="58432" ht="15.75" customHeight="1"/>
    <row r="58433" ht="15.75" customHeight="1"/>
    <row r="58434" ht="15.75" customHeight="1"/>
    <row r="58435" ht="15.75" customHeight="1"/>
    <row r="58436" ht="15.75" customHeight="1"/>
    <row r="58437" ht="15.75" customHeight="1"/>
    <row r="58438" ht="15.75" customHeight="1"/>
    <row r="58439" ht="15.75" customHeight="1"/>
    <row r="58440" ht="15.75" customHeight="1"/>
    <row r="58441" ht="15.75" customHeight="1"/>
    <row r="58442" ht="15.75" customHeight="1"/>
    <row r="58443" ht="15.75" customHeight="1"/>
    <row r="58444" ht="15.75" customHeight="1"/>
    <row r="58445" ht="15.75" customHeight="1"/>
    <row r="58446" ht="15.75" customHeight="1"/>
    <row r="58447" ht="15.75" customHeight="1"/>
    <row r="58448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ht="15.75" customHeight="1"/>
    <row r="58482" ht="15.75" customHeight="1"/>
    <row r="58483" ht="15.75" customHeight="1"/>
    <row r="58484" ht="15.75" customHeight="1"/>
    <row r="58485" ht="15.75" customHeight="1"/>
    <row r="58486" ht="15.75" customHeight="1"/>
    <row r="58487" ht="15.75" customHeight="1"/>
    <row r="58488" ht="15.75" customHeight="1"/>
    <row r="58489" ht="15.75" customHeight="1"/>
    <row r="58490" ht="15.75" customHeight="1"/>
    <row r="58491" ht="15.75" customHeight="1"/>
    <row r="58492" ht="15.75" customHeight="1"/>
    <row r="58493" ht="15.75" customHeight="1"/>
    <row r="58494" ht="15.75" customHeight="1"/>
    <row r="58495" ht="15.75" customHeight="1"/>
    <row r="58496" ht="15.75" customHeight="1"/>
    <row r="58497" ht="15.75" customHeight="1"/>
    <row r="58498" ht="15.75" customHeight="1"/>
    <row r="58499" ht="15.75" customHeight="1"/>
    <row r="58500" ht="15.75" customHeight="1"/>
    <row r="58501" ht="15.75" customHeight="1"/>
    <row r="58502" ht="15.75" customHeight="1"/>
    <row r="58503" ht="15.75" customHeight="1"/>
    <row r="58504" ht="15.75" customHeight="1"/>
    <row r="58505" ht="15.75" customHeight="1"/>
    <row r="58506" ht="15.75" customHeight="1"/>
    <row r="58507" ht="15.75" customHeight="1"/>
    <row r="58508" ht="15.75" customHeight="1"/>
    <row r="58509" ht="15.75" customHeight="1"/>
    <row r="58510" ht="15.75" customHeight="1"/>
    <row r="58511" ht="15.75" customHeight="1"/>
    <row r="58512" ht="15.75" customHeight="1"/>
    <row r="58513" ht="15.75" customHeight="1"/>
    <row r="58514" ht="15.75" customHeight="1"/>
    <row r="58515" ht="15.75" customHeight="1"/>
    <row r="58516" ht="15.75" customHeight="1"/>
    <row r="58517" ht="15.75" customHeight="1"/>
    <row r="58518" ht="15.75" customHeight="1"/>
    <row r="58519" ht="15.75" customHeight="1"/>
    <row r="58520" ht="15.75" customHeight="1"/>
    <row r="58521" ht="15.75" customHeight="1"/>
    <row r="58522" ht="15.75" customHeight="1"/>
    <row r="58523" ht="15.75" customHeight="1"/>
    <row r="58524" ht="15.75" customHeight="1"/>
    <row r="58525" ht="15.75" customHeight="1"/>
    <row r="58526" ht="15.75" customHeight="1"/>
    <row r="58527" ht="15.75" customHeight="1"/>
    <row r="58528" ht="15.75" customHeight="1"/>
    <row r="58529" ht="15.75" customHeight="1"/>
    <row r="58530" ht="15.75" customHeight="1"/>
    <row r="58531" ht="15.75" customHeight="1"/>
    <row r="58532" ht="15.75" customHeight="1"/>
    <row r="58533" ht="15.75" customHeight="1"/>
    <row r="58534" ht="15.75" customHeight="1"/>
    <row r="58535" ht="15.75" customHeight="1"/>
    <row r="58536" ht="15.75" customHeight="1"/>
    <row r="58537" ht="15.75" customHeight="1"/>
    <row r="58538" ht="15.75" customHeight="1"/>
    <row r="58539" ht="15.75" customHeight="1"/>
    <row r="58540" ht="15.75" customHeight="1"/>
    <row r="58541" ht="15.75" customHeight="1"/>
    <row r="58542" ht="15.75" customHeight="1"/>
    <row r="58543" ht="15.75" customHeight="1"/>
    <row r="58544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ht="15.75" customHeight="1"/>
    <row r="58578" ht="15.75" customHeight="1"/>
    <row r="58579" ht="15.75" customHeight="1"/>
    <row r="58580" ht="15.75" customHeight="1"/>
    <row r="58581" ht="15.75" customHeight="1"/>
    <row r="58582" ht="15.75" customHeight="1"/>
    <row r="58583" ht="15.75" customHeight="1"/>
    <row r="58584" ht="15.75" customHeight="1"/>
    <row r="58585" ht="15.75" customHeight="1"/>
    <row r="58586" ht="15.75" customHeight="1"/>
    <row r="58587" ht="15.75" customHeight="1"/>
    <row r="58588" ht="15.75" customHeight="1"/>
    <row r="58589" ht="15.75" customHeight="1"/>
    <row r="58590" ht="15.75" customHeight="1"/>
    <row r="58591" ht="15.75" customHeight="1"/>
    <row r="58592" ht="15.75" customHeight="1"/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ht="15.75" customHeight="1"/>
    <row r="58626" ht="15.75" customHeight="1"/>
    <row r="58627" ht="15.75" customHeight="1"/>
    <row r="58628" ht="15.75" customHeight="1"/>
    <row r="58629" ht="15.75" customHeight="1"/>
    <row r="58630" ht="15.75" customHeight="1"/>
    <row r="58631" ht="15.75" customHeight="1"/>
    <row r="58632" ht="15.75" customHeight="1"/>
    <row r="58633" ht="15.75" customHeight="1"/>
    <row r="58634" ht="15.75" customHeight="1"/>
    <row r="58635" ht="15.75" customHeight="1"/>
    <row r="58636" ht="15.75" customHeight="1"/>
    <row r="58637" ht="15.75" customHeight="1"/>
    <row r="58638" ht="15.75" customHeight="1"/>
    <row r="58639" ht="15.75" customHeight="1"/>
    <row r="58640" ht="15.75" customHeight="1"/>
    <row r="58641" ht="15.75" customHeight="1"/>
    <row r="58642" ht="15.75" customHeight="1"/>
    <row r="58643" ht="15.75" customHeight="1"/>
    <row r="58644" ht="15.75" customHeight="1"/>
    <row r="58645" ht="15.75" customHeight="1"/>
    <row r="58646" ht="15.75" customHeight="1"/>
    <row r="58647" ht="15.75" customHeight="1"/>
    <row r="58648" ht="15.75" customHeight="1"/>
    <row r="58649" ht="15.75" customHeight="1"/>
    <row r="58650" ht="15.75" customHeight="1"/>
    <row r="58651" ht="15.75" customHeight="1"/>
    <row r="58652" ht="15.75" customHeight="1"/>
    <row r="58653" ht="15.75" customHeight="1"/>
    <row r="58654" ht="15.75" customHeight="1"/>
    <row r="58655" ht="15.75" customHeight="1"/>
    <row r="58656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ht="15.75" customHeight="1"/>
    <row r="58674" ht="15.75" customHeight="1"/>
    <row r="58675" ht="15.75" customHeight="1"/>
    <row r="58676" ht="15.75" customHeight="1"/>
    <row r="58677" ht="15.75" customHeight="1"/>
    <row r="58678" ht="15.75" customHeight="1"/>
    <row r="58679" ht="15.75" customHeight="1"/>
    <row r="58680" ht="15.75" customHeight="1"/>
    <row r="58681" ht="15.75" customHeight="1"/>
    <row r="58682" ht="15.75" customHeight="1"/>
    <row r="58683" ht="15.75" customHeight="1"/>
    <row r="58684" ht="15.75" customHeight="1"/>
    <row r="58685" ht="15.75" customHeight="1"/>
    <row r="58686" ht="15.75" customHeight="1"/>
    <row r="58687" ht="15.75" customHeight="1"/>
    <row r="58688" ht="15.75" customHeight="1"/>
    <row r="58689" ht="15.75" customHeight="1"/>
    <row r="58690" ht="15.75" customHeight="1"/>
    <row r="58691" ht="15.75" customHeight="1"/>
    <row r="58692" ht="15.75" customHeight="1"/>
    <row r="58693" ht="15.75" customHeight="1"/>
    <row r="58694" ht="15.75" customHeight="1"/>
    <row r="58695" ht="15.75" customHeight="1"/>
    <row r="58696" ht="15.75" customHeight="1"/>
    <row r="58697" ht="15.75" customHeight="1"/>
    <row r="58698" ht="15.75" customHeight="1"/>
    <row r="58699" ht="15.75" customHeight="1"/>
    <row r="58700" ht="15.75" customHeight="1"/>
    <row r="58701" ht="15.75" customHeight="1"/>
    <row r="58702" ht="15.75" customHeight="1"/>
    <row r="58703" ht="15.75" customHeight="1"/>
    <row r="58704" ht="15.75" customHeight="1"/>
    <row r="58705" ht="15.75" customHeight="1"/>
    <row r="58706" ht="15.75" customHeight="1"/>
    <row r="58707" ht="15.75" customHeight="1"/>
    <row r="58708" ht="15.75" customHeight="1"/>
    <row r="58709" ht="15.75" customHeight="1"/>
    <row r="58710" ht="15.75" customHeight="1"/>
    <row r="58711" ht="15.75" customHeight="1"/>
    <row r="58712" ht="15.75" customHeight="1"/>
    <row r="58713" ht="15.75" customHeight="1"/>
    <row r="58714" ht="15.75" customHeight="1"/>
    <row r="58715" ht="15.75" customHeight="1"/>
    <row r="58716" ht="15.75" customHeight="1"/>
    <row r="58717" ht="15.75" customHeight="1"/>
    <row r="58718" ht="15.75" customHeight="1"/>
    <row r="58719" ht="15.75" customHeight="1"/>
    <row r="58720" ht="15.75" customHeight="1"/>
    <row r="58721" ht="15.75" customHeight="1"/>
    <row r="58722" ht="15.75" customHeight="1"/>
    <row r="58723" ht="15.75" customHeight="1"/>
    <row r="58724" ht="15.75" customHeight="1"/>
    <row r="58725" ht="15.75" customHeight="1"/>
    <row r="58726" ht="15.75" customHeight="1"/>
    <row r="58727" ht="15.75" customHeight="1"/>
    <row r="58728" ht="15.75" customHeight="1"/>
    <row r="58729" ht="15.75" customHeight="1"/>
    <row r="58730" ht="15.75" customHeight="1"/>
    <row r="58731" ht="15.75" customHeight="1"/>
    <row r="58732" ht="15.75" customHeight="1"/>
    <row r="58733" ht="15.75" customHeight="1"/>
    <row r="58734" ht="15.75" customHeight="1"/>
    <row r="58735" ht="15.75" customHeight="1"/>
    <row r="58736" ht="15.75" customHeight="1"/>
    <row r="58737" ht="15.75" customHeight="1"/>
    <row r="58738" ht="15.75" customHeight="1"/>
    <row r="58739" ht="15.75" customHeight="1"/>
    <row r="58740" ht="15.75" customHeight="1"/>
    <row r="58741" ht="15.75" customHeight="1"/>
    <row r="58742" ht="15.75" customHeight="1"/>
    <row r="58743" ht="15.75" customHeight="1"/>
    <row r="58744" ht="15.75" customHeight="1"/>
    <row r="58745" ht="15.75" customHeight="1"/>
    <row r="58746" ht="15.75" customHeight="1"/>
    <row r="58747" ht="15.75" customHeight="1"/>
    <row r="58748" ht="15.75" customHeight="1"/>
    <row r="58749" ht="15.75" customHeight="1"/>
    <row r="58750" ht="15.75" customHeight="1"/>
    <row r="58751" ht="15.75" customHeight="1"/>
    <row r="58752" ht="15.75" customHeight="1"/>
    <row r="58753" ht="15.75" customHeight="1"/>
    <row r="58754" ht="15.75" customHeight="1"/>
    <row r="58755" ht="15.75" customHeight="1"/>
    <row r="58756" ht="15.75" customHeight="1"/>
    <row r="58757" ht="15.75" customHeight="1"/>
    <row r="58758" ht="15.75" customHeight="1"/>
    <row r="58759" ht="15.75" customHeight="1"/>
    <row r="58760" ht="15.75" customHeight="1"/>
    <row r="58761" ht="15.75" customHeight="1"/>
    <row r="58762" ht="15.75" customHeight="1"/>
    <row r="58763" ht="15.75" customHeight="1"/>
    <row r="58764" ht="15.75" customHeight="1"/>
    <row r="58765" ht="15.75" customHeight="1"/>
    <row r="58766" ht="15.75" customHeight="1"/>
    <row r="58767" ht="15.75" customHeight="1"/>
    <row r="58768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ht="15.75" customHeight="1"/>
    <row r="58786" ht="15.75" customHeight="1"/>
    <row r="58787" ht="15.75" customHeight="1"/>
    <row r="58788" ht="15.75" customHeight="1"/>
    <row r="58789" ht="15.75" customHeight="1"/>
    <row r="58790" ht="15.75" customHeight="1"/>
    <row r="58791" ht="15.75" customHeight="1"/>
    <row r="58792" ht="15.75" customHeight="1"/>
    <row r="58793" ht="15.75" customHeight="1"/>
    <row r="58794" ht="15.75" customHeight="1"/>
    <row r="58795" ht="15.75" customHeight="1"/>
    <row r="58796" ht="15.75" customHeight="1"/>
    <row r="58797" ht="15.75" customHeight="1"/>
    <row r="58798" ht="15.75" customHeight="1"/>
    <row r="58799" ht="15.75" customHeight="1"/>
    <row r="58800" ht="15.75" customHeight="1"/>
    <row r="58801" ht="15.75" customHeight="1"/>
    <row r="58802" ht="15.75" customHeight="1"/>
    <row r="58803" ht="15.75" customHeight="1"/>
    <row r="58804" ht="15.75" customHeight="1"/>
    <row r="58805" ht="15.75" customHeight="1"/>
    <row r="58806" ht="15.75" customHeight="1"/>
    <row r="58807" ht="15.75" customHeight="1"/>
    <row r="58808" ht="15.75" customHeight="1"/>
    <row r="58809" ht="15.75" customHeight="1"/>
    <row r="58810" ht="15.75" customHeight="1"/>
    <row r="58811" ht="15.75" customHeight="1"/>
    <row r="58812" ht="15.75" customHeight="1"/>
    <row r="58813" ht="15.75" customHeight="1"/>
    <row r="58814" ht="15.75" customHeight="1"/>
    <row r="58815" ht="15.75" customHeight="1"/>
    <row r="58816" ht="15.75" customHeight="1"/>
    <row r="58817" ht="15.75" customHeight="1"/>
    <row r="58818" ht="15.75" customHeight="1"/>
    <row r="58819" ht="15.75" customHeight="1"/>
    <row r="58820" ht="15.75" customHeight="1"/>
    <row r="58821" ht="15.75" customHeight="1"/>
    <row r="58822" ht="15.75" customHeight="1"/>
    <row r="58823" ht="15.75" customHeight="1"/>
    <row r="58824" ht="15.75" customHeight="1"/>
    <row r="58825" ht="15.75" customHeight="1"/>
    <row r="58826" ht="15.75" customHeight="1"/>
    <row r="58827" ht="15.75" customHeight="1"/>
    <row r="58828" ht="15.75" customHeight="1"/>
    <row r="58829" ht="15.75" customHeight="1"/>
    <row r="58830" ht="15.75" customHeight="1"/>
    <row r="58831" ht="15.75" customHeight="1"/>
    <row r="58832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ht="15.75" customHeight="1"/>
    <row r="58882" ht="15.75" customHeight="1"/>
    <row r="58883" ht="15.75" customHeight="1"/>
    <row r="58884" ht="15.75" customHeight="1"/>
    <row r="58885" ht="15.75" customHeight="1"/>
    <row r="58886" ht="15.75" customHeight="1"/>
    <row r="58887" ht="15.75" customHeight="1"/>
    <row r="58888" ht="15.75" customHeight="1"/>
    <row r="58889" ht="15.75" customHeight="1"/>
    <row r="58890" ht="15.75" customHeight="1"/>
    <row r="58891" ht="15.75" customHeight="1"/>
    <row r="58892" ht="15.75" customHeight="1"/>
    <row r="58893" ht="15.75" customHeight="1"/>
    <row r="58894" ht="15.75" customHeight="1"/>
    <row r="58895" ht="15.75" customHeight="1"/>
    <row r="58896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ht="15.75" customHeight="1"/>
    <row r="58914" ht="15.75" customHeight="1"/>
    <row r="58915" ht="15.75" customHeight="1"/>
    <row r="58916" ht="15.75" customHeight="1"/>
    <row r="58917" ht="15.75" customHeight="1"/>
    <row r="58918" ht="15.75" customHeight="1"/>
    <row r="58919" ht="15.75" customHeight="1"/>
    <row r="58920" ht="15.75" customHeight="1"/>
    <row r="58921" ht="15.75" customHeight="1"/>
    <row r="58922" ht="15.75" customHeight="1"/>
    <row r="58923" ht="15.75" customHeight="1"/>
    <row r="58924" ht="15.75" customHeight="1"/>
    <row r="58925" ht="15.75" customHeight="1"/>
    <row r="58926" ht="15.75" customHeight="1"/>
    <row r="58927" ht="15.75" customHeight="1"/>
    <row r="58928" ht="15.75" customHeight="1"/>
    <row r="58929" ht="15.75" customHeight="1"/>
    <row r="58930" ht="15.75" customHeight="1"/>
    <row r="58931" ht="15.75" customHeight="1"/>
    <row r="58932" ht="15.75" customHeight="1"/>
    <row r="58933" ht="15.75" customHeight="1"/>
    <row r="58934" ht="15.75" customHeight="1"/>
    <row r="58935" ht="15.75" customHeight="1"/>
    <row r="58936" ht="15.75" customHeight="1"/>
    <row r="58937" ht="15.75" customHeight="1"/>
    <row r="58938" ht="15.75" customHeight="1"/>
    <row r="58939" ht="15.75" customHeight="1"/>
    <row r="58940" ht="15.75" customHeight="1"/>
    <row r="58941" ht="15.75" customHeight="1"/>
    <row r="58942" ht="15.75" customHeight="1"/>
    <row r="58943" ht="15.75" customHeight="1"/>
    <row r="58944" ht="15.75" customHeight="1"/>
    <row r="58945" ht="15.75" customHeight="1"/>
    <row r="58946" ht="15.75" customHeight="1"/>
    <row r="58947" ht="15.75" customHeight="1"/>
    <row r="58948" ht="15.75" customHeight="1"/>
    <row r="58949" ht="15.75" customHeight="1"/>
    <row r="58950" ht="15.75" customHeight="1"/>
    <row r="58951" ht="15.75" customHeight="1"/>
    <row r="58952" ht="15.75" customHeight="1"/>
    <row r="58953" ht="15.75" customHeight="1"/>
    <row r="58954" ht="15.75" customHeight="1"/>
    <row r="58955" ht="15.75" customHeight="1"/>
    <row r="58956" ht="15.75" customHeight="1"/>
    <row r="58957" ht="15.75" customHeight="1"/>
    <row r="58958" ht="15.75" customHeight="1"/>
    <row r="58959" ht="15.75" customHeight="1"/>
    <row r="58960" ht="15.75" customHeight="1"/>
    <row r="58961" ht="15.75" customHeight="1"/>
    <row r="58962" ht="15.75" customHeight="1"/>
    <row r="58963" ht="15.75" customHeight="1"/>
    <row r="58964" ht="15.75" customHeight="1"/>
    <row r="58965" ht="15.75" customHeight="1"/>
    <row r="58966" ht="15.75" customHeight="1"/>
    <row r="58967" ht="15.75" customHeight="1"/>
    <row r="58968" ht="15.75" customHeight="1"/>
    <row r="58969" ht="15.75" customHeight="1"/>
    <row r="58970" ht="15.75" customHeight="1"/>
    <row r="58971" ht="15.75" customHeight="1"/>
    <row r="58972" ht="15.75" customHeight="1"/>
    <row r="58973" ht="15.75" customHeight="1"/>
    <row r="58974" ht="15.75" customHeight="1"/>
    <row r="58975" ht="15.75" customHeight="1"/>
    <row r="58976" ht="15.75" customHeight="1"/>
    <row r="58977" ht="15.75" customHeight="1"/>
    <row r="58978" ht="15.75" customHeight="1"/>
    <row r="58979" ht="15.75" customHeight="1"/>
    <row r="58980" ht="15.75" customHeight="1"/>
    <row r="58981" ht="15.75" customHeight="1"/>
    <row r="58982" ht="15.75" customHeight="1"/>
    <row r="58983" ht="15.75" customHeight="1"/>
    <row r="58984" ht="15.75" customHeight="1"/>
    <row r="58985" ht="15.75" customHeight="1"/>
    <row r="58986" ht="15.75" customHeight="1"/>
    <row r="58987" ht="15.75" customHeight="1"/>
    <row r="58988" ht="15.75" customHeight="1"/>
    <row r="58989" ht="15.75" customHeight="1"/>
    <row r="58990" ht="15.75" customHeight="1"/>
    <row r="58991" ht="15.75" customHeight="1"/>
    <row r="58992" ht="15.75" customHeight="1"/>
    <row r="58993" ht="15.75" customHeight="1"/>
    <row r="58994" ht="15.75" customHeight="1"/>
    <row r="58995" ht="15.75" customHeight="1"/>
    <row r="58996" ht="15.75" customHeight="1"/>
    <row r="58997" ht="15.75" customHeight="1"/>
    <row r="58998" ht="15.75" customHeight="1"/>
    <row r="58999" ht="15.75" customHeight="1"/>
    <row r="59000" ht="15.75" customHeight="1"/>
    <row r="59001" ht="15.75" customHeight="1"/>
    <row r="59002" ht="15.75" customHeight="1"/>
    <row r="59003" ht="15.75" customHeight="1"/>
    <row r="59004" ht="15.75" customHeight="1"/>
    <row r="59005" ht="15.75" customHeight="1"/>
    <row r="59006" ht="15.75" customHeight="1"/>
    <row r="59007" ht="15.75" customHeight="1"/>
    <row r="59008" ht="15.75" customHeight="1"/>
    <row r="59009" ht="15.75" customHeight="1"/>
    <row r="59010" ht="15.75" customHeight="1"/>
    <row r="59011" ht="15.75" customHeight="1"/>
    <row r="59012" ht="15.75" customHeight="1"/>
    <row r="59013" ht="15.75" customHeight="1"/>
    <row r="59014" ht="15.75" customHeight="1"/>
    <row r="59015" ht="15.75" customHeight="1"/>
    <row r="59016" ht="15.75" customHeight="1"/>
    <row r="59017" ht="15.75" customHeight="1"/>
    <row r="59018" ht="15.75" customHeight="1"/>
    <row r="59019" ht="15.75" customHeight="1"/>
    <row r="59020" ht="15.75" customHeight="1"/>
    <row r="59021" ht="15.75" customHeight="1"/>
    <row r="59022" ht="15.75" customHeight="1"/>
    <row r="59023" ht="15.75" customHeight="1"/>
    <row r="59024" ht="15.75" customHeight="1"/>
    <row r="59025" ht="15.75" customHeight="1"/>
    <row r="59026" ht="15.75" customHeight="1"/>
    <row r="59027" ht="15.75" customHeight="1"/>
    <row r="59028" ht="15.75" customHeight="1"/>
    <row r="59029" ht="15.75" customHeight="1"/>
    <row r="59030" ht="15.75" customHeight="1"/>
    <row r="59031" ht="15.75" customHeight="1"/>
    <row r="59032" ht="15.75" customHeight="1"/>
    <row r="59033" ht="15.75" customHeight="1"/>
    <row r="59034" ht="15.75" customHeight="1"/>
    <row r="59035" ht="15.75" customHeight="1"/>
    <row r="59036" ht="15.75" customHeight="1"/>
    <row r="59037" ht="15.75" customHeight="1"/>
    <row r="59038" ht="15.75" customHeight="1"/>
    <row r="59039" ht="15.75" customHeight="1"/>
    <row r="59040" ht="15.75" customHeight="1"/>
    <row r="59041" ht="15.75" customHeight="1"/>
    <row r="59042" ht="15.75" customHeight="1"/>
    <row r="59043" ht="15.75" customHeight="1"/>
    <row r="59044" ht="15.75" customHeight="1"/>
    <row r="59045" ht="15.75" customHeight="1"/>
    <row r="59046" ht="15.75" customHeight="1"/>
    <row r="59047" ht="15.75" customHeight="1"/>
    <row r="59048" ht="15.75" customHeight="1"/>
    <row r="59049" ht="15.75" customHeight="1"/>
    <row r="59050" ht="15.75" customHeight="1"/>
    <row r="59051" ht="15.75" customHeight="1"/>
    <row r="59052" ht="15.75" customHeight="1"/>
    <row r="59053" ht="15.75" customHeight="1"/>
    <row r="59054" ht="15.75" customHeight="1"/>
    <row r="59055" ht="15.75" customHeight="1"/>
    <row r="59056" ht="15.75" customHeight="1"/>
    <row r="59057" ht="15.75" customHeight="1"/>
    <row r="59058" ht="15.75" customHeight="1"/>
    <row r="59059" ht="15.75" customHeight="1"/>
    <row r="59060" ht="15.75" customHeight="1"/>
    <row r="59061" ht="15.75" customHeight="1"/>
    <row r="59062" ht="15.75" customHeight="1"/>
    <row r="59063" ht="15.75" customHeight="1"/>
    <row r="59064" ht="15.75" customHeight="1"/>
    <row r="59065" ht="15.75" customHeight="1"/>
    <row r="59066" ht="15.75" customHeight="1"/>
    <row r="59067" ht="15.75" customHeight="1"/>
    <row r="59068" ht="15.75" customHeight="1"/>
    <row r="59069" ht="15.75" customHeight="1"/>
    <row r="59070" ht="15.75" customHeight="1"/>
    <row r="59071" ht="15.75" customHeight="1"/>
    <row r="59072" ht="15.75" customHeight="1"/>
    <row r="59073" ht="15.75" customHeight="1"/>
    <row r="59074" ht="15.75" customHeight="1"/>
    <row r="59075" ht="15.75" customHeight="1"/>
    <row r="59076" ht="15.75" customHeight="1"/>
    <row r="59077" ht="15.75" customHeight="1"/>
    <row r="59078" ht="15.75" customHeight="1"/>
    <row r="59079" ht="15.75" customHeight="1"/>
    <row r="59080" ht="15.75" customHeight="1"/>
    <row r="59081" ht="15.75" customHeight="1"/>
    <row r="59082" ht="15.75" customHeight="1"/>
    <row r="59083" ht="15.75" customHeight="1"/>
    <row r="59084" ht="15.75" customHeight="1"/>
    <row r="59085" ht="15.75" customHeight="1"/>
    <row r="59086" ht="15.75" customHeight="1"/>
    <row r="59087" ht="15.75" customHeight="1"/>
    <row r="59088" ht="15.75" customHeight="1"/>
    <row r="59089" ht="15.75" customHeight="1"/>
    <row r="59090" ht="15.75" customHeight="1"/>
    <row r="59091" ht="15.75" customHeight="1"/>
    <row r="59092" ht="15.75" customHeight="1"/>
    <row r="59093" ht="15.75" customHeight="1"/>
    <row r="59094" ht="15.75" customHeight="1"/>
    <row r="59095" ht="15.75" customHeight="1"/>
    <row r="59096" ht="15.75" customHeight="1"/>
    <row r="59097" ht="15.75" customHeight="1"/>
    <row r="59098" ht="15.75" customHeight="1"/>
    <row r="59099" ht="15.75" customHeight="1"/>
    <row r="59100" ht="15.75" customHeight="1"/>
    <row r="59101" ht="15.75" customHeight="1"/>
    <row r="59102" ht="15.75" customHeight="1"/>
    <row r="59103" ht="15.75" customHeight="1"/>
    <row r="59104" ht="15.75" customHeight="1"/>
    <row r="59105" ht="15.75" customHeight="1"/>
    <row r="59106" ht="15.75" customHeight="1"/>
    <row r="59107" ht="15.75" customHeight="1"/>
    <row r="59108" ht="15.75" customHeight="1"/>
    <row r="59109" ht="15.75" customHeight="1"/>
    <row r="59110" ht="15.75" customHeight="1"/>
    <row r="59111" ht="15.75" customHeight="1"/>
    <row r="59112" ht="15.75" customHeight="1"/>
    <row r="59113" ht="15.75" customHeight="1"/>
    <row r="59114" ht="15.75" customHeight="1"/>
    <row r="59115" ht="15.75" customHeight="1"/>
    <row r="59116" ht="15.75" customHeight="1"/>
    <row r="59117" ht="15.75" customHeight="1"/>
    <row r="59118" ht="15.75" customHeight="1"/>
    <row r="59119" ht="15.75" customHeight="1"/>
    <row r="59120" ht="15.75" customHeight="1"/>
    <row r="59121" ht="15.75" customHeight="1"/>
    <row r="59122" ht="15.75" customHeight="1"/>
    <row r="59123" ht="15.75" customHeight="1"/>
    <row r="59124" ht="15.75" customHeight="1"/>
    <row r="59125" ht="15.75" customHeight="1"/>
    <row r="59126" ht="15.75" customHeight="1"/>
    <row r="59127" ht="15.75" customHeight="1"/>
    <row r="59128" ht="15.75" customHeight="1"/>
    <row r="59129" ht="15.75" customHeight="1"/>
    <row r="59130" ht="15.75" customHeight="1"/>
    <row r="59131" ht="15.75" customHeight="1"/>
    <row r="59132" ht="15.75" customHeight="1"/>
    <row r="59133" ht="15.75" customHeight="1"/>
    <row r="59134" ht="15.75" customHeight="1"/>
    <row r="59135" ht="15.75" customHeight="1"/>
    <row r="59136" ht="15.75" customHeight="1"/>
    <row r="59137" ht="15.75" customHeight="1"/>
    <row r="59138" ht="15.75" customHeight="1"/>
    <row r="59139" ht="15.75" customHeight="1"/>
    <row r="59140" ht="15.75" customHeight="1"/>
    <row r="59141" ht="15.75" customHeight="1"/>
    <row r="59142" ht="15.75" customHeight="1"/>
    <row r="59143" ht="15.75" customHeight="1"/>
    <row r="59144" ht="15.75" customHeight="1"/>
    <row r="59145" ht="15.75" customHeight="1"/>
    <row r="59146" ht="15.75" customHeight="1"/>
    <row r="59147" ht="15.75" customHeight="1"/>
    <row r="59148" ht="15.75" customHeight="1"/>
    <row r="59149" ht="15.75" customHeight="1"/>
    <row r="59150" ht="15.75" customHeight="1"/>
    <row r="59151" ht="15.75" customHeight="1"/>
    <row r="59152" ht="15.75" customHeight="1"/>
    <row r="59153" ht="15.75" customHeight="1"/>
    <row r="59154" ht="15.75" customHeight="1"/>
    <row r="59155" ht="15.75" customHeight="1"/>
    <row r="59156" ht="15.75" customHeight="1"/>
    <row r="59157" ht="15.75" customHeight="1"/>
    <row r="59158" ht="15.75" customHeight="1"/>
    <row r="59159" ht="15.75" customHeight="1"/>
    <row r="59160" ht="15.75" customHeight="1"/>
    <row r="59161" ht="15.75" customHeight="1"/>
    <row r="59162" ht="15.75" customHeight="1"/>
    <row r="59163" ht="15.75" customHeight="1"/>
    <row r="59164" ht="15.75" customHeight="1"/>
    <row r="59165" ht="15.75" customHeight="1"/>
    <row r="59166" ht="15.75" customHeight="1"/>
    <row r="59167" ht="15.75" customHeight="1"/>
    <row r="59168" ht="15.75" customHeight="1"/>
    <row r="59169" ht="15.75" customHeight="1"/>
    <row r="59170" ht="15.75" customHeight="1"/>
    <row r="59171" ht="15.75" customHeight="1"/>
    <row r="59172" ht="15.75" customHeight="1"/>
    <row r="59173" ht="15.75" customHeight="1"/>
    <row r="59174" ht="15.75" customHeight="1"/>
    <row r="59175" ht="15.75" customHeight="1"/>
    <row r="59176" ht="15.75" customHeight="1"/>
    <row r="59177" ht="15.75" customHeight="1"/>
    <row r="59178" ht="15.75" customHeight="1"/>
    <row r="59179" ht="15.75" customHeight="1"/>
    <row r="59180" ht="15.75" customHeight="1"/>
    <row r="59181" ht="15.75" customHeight="1"/>
    <row r="59182" ht="15.75" customHeight="1"/>
    <row r="59183" ht="15.75" customHeight="1"/>
    <row r="59184" ht="15.75" customHeight="1"/>
    <row r="59185" ht="15.75" customHeight="1"/>
    <row r="59186" ht="15.75" customHeight="1"/>
    <row r="59187" ht="15.75" customHeight="1"/>
    <row r="59188" ht="15.75" customHeight="1"/>
    <row r="59189" ht="15.75" customHeight="1"/>
    <row r="59190" ht="15.75" customHeight="1"/>
    <row r="59191" ht="15.75" customHeight="1"/>
    <row r="59192" ht="15.75" customHeight="1"/>
    <row r="59193" ht="15.75" customHeight="1"/>
    <row r="59194" ht="15.75" customHeight="1"/>
    <row r="59195" ht="15.75" customHeight="1"/>
    <row r="59196" ht="15.75" customHeight="1"/>
    <row r="59197" ht="15.75" customHeight="1"/>
    <row r="59198" ht="15.75" customHeight="1"/>
    <row r="59199" ht="15.75" customHeight="1"/>
    <row r="59200" ht="15.75" customHeight="1"/>
    <row r="59201" ht="15.75" customHeight="1"/>
    <row r="59202" ht="15.75" customHeight="1"/>
    <row r="59203" ht="15.75" customHeight="1"/>
    <row r="59204" ht="15.75" customHeight="1"/>
    <row r="59205" ht="15.75" customHeight="1"/>
    <row r="59206" ht="15.75" customHeight="1"/>
    <row r="59207" ht="15.75" customHeight="1"/>
    <row r="59208" ht="15.75" customHeight="1"/>
    <row r="59209" ht="15.75" customHeight="1"/>
    <row r="59210" ht="15.75" customHeight="1"/>
    <row r="59211" ht="15.75" customHeight="1"/>
    <row r="59212" ht="15.75" customHeight="1"/>
    <row r="59213" ht="15.75" customHeight="1"/>
    <row r="59214" ht="15.75" customHeight="1"/>
    <row r="59215" ht="15.75" customHeight="1"/>
    <row r="59216" ht="15.75" customHeight="1"/>
    <row r="59217" ht="15.75" customHeight="1"/>
    <row r="59218" ht="15.75" customHeight="1"/>
    <row r="59219" ht="15.75" customHeight="1"/>
    <row r="59220" ht="15.75" customHeight="1"/>
    <row r="59221" ht="15.75" customHeight="1"/>
    <row r="59222" ht="15.75" customHeight="1"/>
    <row r="59223" ht="15.75" customHeight="1"/>
    <row r="59224" ht="15.75" customHeight="1"/>
    <row r="59225" ht="15.75" customHeight="1"/>
    <row r="59226" ht="15.75" customHeight="1"/>
    <row r="59227" ht="15.75" customHeight="1"/>
    <row r="59228" ht="15.75" customHeight="1"/>
    <row r="59229" ht="15.75" customHeight="1"/>
    <row r="59230" ht="15.75" customHeight="1"/>
    <row r="59231" ht="15.75" customHeight="1"/>
    <row r="59232" ht="15.75" customHeight="1"/>
    <row r="59233" ht="15.75" customHeight="1"/>
    <row r="59234" ht="15.75" customHeight="1"/>
    <row r="59235" ht="15.75" customHeight="1"/>
    <row r="59236" ht="15.75" customHeight="1"/>
    <row r="59237" ht="15.75" customHeight="1"/>
    <row r="59238" ht="15.75" customHeight="1"/>
    <row r="59239" ht="15.75" customHeight="1"/>
    <row r="59240" ht="15.75" customHeight="1"/>
    <row r="59241" ht="15.75" customHeight="1"/>
    <row r="59242" ht="15.75" customHeight="1"/>
    <row r="59243" ht="15.75" customHeight="1"/>
    <row r="59244" ht="15.75" customHeight="1"/>
    <row r="59245" ht="15.75" customHeight="1"/>
    <row r="59246" ht="15.75" customHeight="1"/>
    <row r="59247" ht="15.75" customHeight="1"/>
    <row r="59248" ht="15.75" customHeight="1"/>
    <row r="59249" ht="15.75" customHeight="1"/>
    <row r="59250" ht="15.75" customHeight="1"/>
    <row r="59251" ht="15.75" customHeight="1"/>
    <row r="59252" ht="15.75" customHeight="1"/>
    <row r="59253" ht="15.75" customHeight="1"/>
    <row r="59254" ht="15.75" customHeight="1"/>
    <row r="59255" ht="15.75" customHeight="1"/>
    <row r="59256" ht="15.75" customHeight="1"/>
    <row r="59257" ht="15.75" customHeight="1"/>
    <row r="59258" ht="15.75" customHeight="1"/>
    <row r="59259" ht="15.75" customHeight="1"/>
    <row r="59260" ht="15.75" customHeight="1"/>
    <row r="59261" ht="15.75" customHeight="1"/>
    <row r="59262" ht="15.75" customHeight="1"/>
    <row r="59263" ht="15.75" customHeight="1"/>
    <row r="59264" ht="15.75" customHeight="1"/>
    <row r="59265" ht="15.75" customHeight="1"/>
    <row r="59266" ht="15.75" customHeight="1"/>
    <row r="59267" ht="15.75" customHeight="1"/>
    <row r="59268" ht="15.75" customHeight="1"/>
    <row r="59269" ht="15.75" customHeight="1"/>
    <row r="59270" ht="15.75" customHeight="1"/>
    <row r="59271" ht="15.75" customHeight="1"/>
    <row r="59272" ht="15.75" customHeight="1"/>
    <row r="59273" ht="15.75" customHeight="1"/>
    <row r="59274" ht="15.75" customHeight="1"/>
    <row r="59275" ht="15.75" customHeight="1"/>
    <row r="59276" ht="15.75" customHeight="1"/>
    <row r="59277" ht="15.75" customHeight="1"/>
    <row r="59278" ht="15.75" customHeight="1"/>
    <row r="59279" ht="15.75" customHeight="1"/>
    <row r="59280" ht="15.75" customHeight="1"/>
    <row r="59281" ht="15.75" customHeight="1"/>
    <row r="59282" ht="15.75" customHeight="1"/>
    <row r="59283" ht="15.75" customHeight="1"/>
    <row r="59284" ht="15.75" customHeight="1"/>
    <row r="59285" ht="15.75" customHeight="1"/>
    <row r="59286" ht="15.75" customHeight="1"/>
    <row r="59287" ht="15.75" customHeight="1"/>
    <row r="59288" ht="15.75" customHeight="1"/>
    <row r="59289" ht="15.75" customHeight="1"/>
    <row r="59290" ht="15.75" customHeight="1"/>
    <row r="59291" ht="15.75" customHeight="1"/>
    <row r="59292" ht="15.75" customHeight="1"/>
    <row r="59293" ht="15.75" customHeight="1"/>
    <row r="59294" ht="15.75" customHeight="1"/>
    <row r="59295" ht="15.75" customHeight="1"/>
    <row r="59296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ht="15.75" customHeight="1"/>
    <row r="59314" ht="15.75" customHeight="1"/>
    <row r="59315" ht="15.75" customHeight="1"/>
    <row r="59316" ht="15.75" customHeight="1"/>
    <row r="59317" ht="15.75" customHeight="1"/>
    <row r="59318" ht="15.75" customHeight="1"/>
    <row r="59319" ht="15.75" customHeight="1"/>
    <row r="59320" ht="15.75" customHeight="1"/>
    <row r="59321" ht="15.75" customHeight="1"/>
    <row r="59322" ht="15.75" customHeight="1"/>
    <row r="59323" ht="15.75" customHeight="1"/>
    <row r="59324" ht="15.75" customHeight="1"/>
    <row r="59325" ht="15.75" customHeight="1"/>
    <row r="59326" ht="15.75" customHeight="1"/>
    <row r="59327" ht="15.75" customHeight="1"/>
    <row r="59328" ht="15.75" customHeight="1"/>
    <row r="59329" ht="15.75" customHeight="1"/>
    <row r="59330" ht="15.75" customHeight="1"/>
    <row r="59331" ht="15.75" customHeight="1"/>
    <row r="59332" ht="15.75" customHeight="1"/>
    <row r="59333" ht="15.75" customHeight="1"/>
    <row r="59334" ht="15.75" customHeight="1"/>
    <row r="59335" ht="15.75" customHeight="1"/>
    <row r="59336" ht="15.75" customHeight="1"/>
    <row r="59337" ht="15.75" customHeight="1"/>
    <row r="59338" ht="15.75" customHeight="1"/>
    <row r="59339" ht="15.75" customHeight="1"/>
    <row r="59340" ht="15.75" customHeight="1"/>
    <row r="59341" ht="15.75" customHeight="1"/>
    <row r="59342" ht="15.75" customHeight="1"/>
    <row r="59343" ht="15.75" customHeight="1"/>
    <row r="59344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ht="15.75" customHeight="1"/>
    <row r="59378" ht="15.75" customHeight="1"/>
    <row r="59379" ht="15.75" customHeight="1"/>
    <row r="59380" ht="15.75" customHeight="1"/>
    <row r="59381" ht="15.75" customHeight="1"/>
    <row r="59382" ht="15.75" customHeight="1"/>
    <row r="59383" ht="15.75" customHeight="1"/>
    <row r="59384" ht="15.75" customHeight="1"/>
    <row r="59385" ht="15.75" customHeight="1"/>
    <row r="59386" ht="15.75" customHeight="1"/>
    <row r="59387" ht="15.75" customHeight="1"/>
    <row r="59388" ht="15.75" customHeight="1"/>
    <row r="59389" ht="15.75" customHeight="1"/>
    <row r="59390" ht="15.75" customHeight="1"/>
    <row r="59391" ht="15.75" customHeight="1"/>
    <row r="59392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ht="15.75" customHeight="1"/>
    <row r="59426" ht="15.75" customHeight="1"/>
    <row r="59427" ht="15.75" customHeight="1"/>
    <row r="59428" ht="15.75" customHeight="1"/>
    <row r="59429" ht="15.75" customHeight="1"/>
    <row r="59430" ht="15.75" customHeight="1"/>
    <row r="59431" ht="15.75" customHeight="1"/>
    <row r="59432" ht="15.75" customHeight="1"/>
    <row r="59433" ht="15.75" customHeight="1"/>
    <row r="59434" ht="15.75" customHeight="1"/>
    <row r="59435" ht="15.75" customHeight="1"/>
    <row r="59436" ht="15.75" customHeight="1"/>
    <row r="59437" ht="15.75" customHeight="1"/>
    <row r="59438" ht="15.75" customHeight="1"/>
    <row r="59439" ht="15.75" customHeight="1"/>
    <row r="59440" ht="15.75" customHeight="1"/>
    <row r="59441" ht="15.75" customHeight="1"/>
    <row r="59442" ht="15.75" customHeight="1"/>
    <row r="59443" ht="15.75" customHeight="1"/>
    <row r="59444" ht="15.75" customHeight="1"/>
    <row r="59445" ht="15.75" customHeight="1"/>
    <row r="59446" ht="15.75" customHeight="1"/>
    <row r="59447" ht="15.75" customHeight="1"/>
    <row r="59448" ht="15.75" customHeight="1"/>
    <row r="59449" ht="15.75" customHeight="1"/>
    <row r="59450" ht="15.75" customHeight="1"/>
    <row r="59451" ht="15.75" customHeight="1"/>
    <row r="59452" ht="15.75" customHeight="1"/>
    <row r="59453" ht="15.75" customHeight="1"/>
    <row r="59454" ht="15.75" customHeight="1"/>
    <row r="59455" ht="15.75" customHeight="1"/>
    <row r="59456" ht="15.75" customHeight="1"/>
    <row r="59457" ht="15.75" customHeight="1"/>
    <row r="59458" ht="15.75" customHeight="1"/>
    <row r="59459" ht="15.75" customHeight="1"/>
    <row r="59460" ht="15.75" customHeight="1"/>
    <row r="59461" ht="15.75" customHeight="1"/>
    <row r="59462" ht="15.75" customHeight="1"/>
    <row r="59463" ht="15.75" customHeight="1"/>
    <row r="59464" ht="15.75" customHeight="1"/>
    <row r="59465" ht="15.75" customHeight="1"/>
    <row r="59466" ht="15.75" customHeight="1"/>
    <row r="59467" ht="15.75" customHeight="1"/>
    <row r="59468" ht="15.75" customHeight="1"/>
    <row r="59469" ht="15.75" customHeight="1"/>
    <row r="59470" ht="15.75" customHeight="1"/>
    <row r="59471" ht="15.75" customHeight="1"/>
    <row r="59472" ht="15.75" customHeight="1"/>
    <row r="59473" ht="15.75" customHeight="1"/>
    <row r="59474" ht="15.75" customHeight="1"/>
    <row r="59475" ht="15.75" customHeight="1"/>
    <row r="59476" ht="15.75" customHeight="1"/>
    <row r="59477" ht="15.75" customHeight="1"/>
    <row r="59478" ht="15.75" customHeight="1"/>
    <row r="59479" ht="15.75" customHeight="1"/>
    <row r="59480" ht="15.75" customHeight="1"/>
    <row r="59481" ht="15.75" customHeight="1"/>
    <row r="59482" ht="15.75" customHeight="1"/>
    <row r="59483" ht="15.75" customHeight="1"/>
    <row r="59484" ht="15.75" customHeight="1"/>
    <row r="59485" ht="15.75" customHeight="1"/>
    <row r="59486" ht="15.75" customHeight="1"/>
    <row r="59487" ht="15.75" customHeight="1"/>
    <row r="59488" ht="15.75" customHeight="1"/>
    <row r="59489" ht="15.75" customHeight="1"/>
    <row r="59490" ht="15.75" customHeight="1"/>
    <row r="59491" ht="15.75" customHeight="1"/>
    <row r="59492" ht="15.75" customHeight="1"/>
    <row r="59493" ht="15.75" customHeight="1"/>
    <row r="59494" ht="15.75" customHeight="1"/>
    <row r="59495" ht="15.75" customHeight="1"/>
    <row r="59496" ht="15.75" customHeight="1"/>
    <row r="59497" ht="15.75" customHeight="1"/>
    <row r="59498" ht="15.75" customHeight="1"/>
    <row r="59499" ht="15.75" customHeight="1"/>
    <row r="59500" ht="15.75" customHeight="1"/>
    <row r="59501" ht="15.75" customHeight="1"/>
    <row r="59502" ht="15.75" customHeight="1"/>
    <row r="59503" ht="15.75" customHeight="1"/>
    <row r="59504" ht="15.75" customHeight="1"/>
    <row r="59505" ht="15.75" customHeight="1"/>
    <row r="59506" ht="15.75" customHeight="1"/>
    <row r="59507" ht="15.75" customHeight="1"/>
    <row r="59508" ht="15.75" customHeight="1"/>
    <row r="59509" ht="15.75" customHeight="1"/>
    <row r="59510" ht="15.75" customHeight="1"/>
    <row r="59511" ht="15.75" customHeight="1"/>
    <row r="59512" ht="15.75" customHeight="1"/>
    <row r="59513" ht="15.75" customHeight="1"/>
    <row r="59514" ht="15.75" customHeight="1"/>
    <row r="59515" ht="15.75" customHeight="1"/>
    <row r="59516" ht="15.75" customHeight="1"/>
    <row r="59517" ht="15.75" customHeight="1"/>
    <row r="59518" ht="15.75" customHeight="1"/>
    <row r="59519" ht="15.75" customHeight="1"/>
    <row r="59520" ht="15.75" customHeight="1"/>
    <row r="59521" ht="15.75" customHeight="1"/>
    <row r="59522" ht="15.75" customHeight="1"/>
    <row r="59523" ht="15.75" customHeight="1"/>
    <row r="59524" ht="15.75" customHeight="1"/>
    <row r="59525" ht="15.75" customHeight="1"/>
    <row r="59526" ht="15.75" customHeight="1"/>
    <row r="59527" ht="15.75" customHeight="1"/>
    <row r="59528" ht="15.75" customHeight="1"/>
    <row r="59529" ht="15.75" customHeight="1"/>
    <row r="59530" ht="15.75" customHeight="1"/>
    <row r="59531" ht="15.75" customHeight="1"/>
    <row r="59532" ht="15.75" customHeight="1"/>
    <row r="59533" ht="15.75" customHeight="1"/>
    <row r="59534" ht="15.75" customHeight="1"/>
    <row r="59535" ht="15.75" customHeight="1"/>
    <row r="59536" ht="15.75" customHeight="1"/>
    <row r="59537" ht="15.75" customHeight="1"/>
    <row r="59538" ht="15.75" customHeight="1"/>
    <row r="59539" ht="15.75" customHeight="1"/>
    <row r="59540" ht="15.75" customHeight="1"/>
    <row r="59541" ht="15.75" customHeight="1"/>
    <row r="59542" ht="15.75" customHeight="1"/>
    <row r="59543" ht="15.75" customHeight="1"/>
    <row r="59544" ht="15.75" customHeight="1"/>
    <row r="59545" ht="15.75" customHeight="1"/>
    <row r="59546" ht="15.75" customHeight="1"/>
    <row r="59547" ht="15.75" customHeight="1"/>
    <row r="59548" ht="15.75" customHeight="1"/>
    <row r="59549" ht="15.75" customHeight="1"/>
    <row r="59550" ht="15.75" customHeight="1"/>
    <row r="59551" ht="15.75" customHeight="1"/>
    <row r="59552" ht="15.75" customHeight="1"/>
    <row r="59553" ht="15.75" customHeight="1"/>
    <row r="59554" ht="15.75" customHeight="1"/>
    <row r="59555" ht="15.75" customHeight="1"/>
    <row r="59556" ht="15.75" customHeight="1"/>
    <row r="59557" ht="15.75" customHeight="1"/>
    <row r="59558" ht="15.75" customHeight="1"/>
    <row r="59559" ht="15.75" customHeight="1"/>
    <row r="59560" ht="15.75" customHeight="1"/>
    <row r="59561" ht="15.75" customHeight="1"/>
    <row r="59562" ht="15.75" customHeight="1"/>
    <row r="59563" ht="15.75" customHeight="1"/>
    <row r="59564" ht="15.75" customHeight="1"/>
    <row r="59565" ht="15.75" customHeight="1"/>
    <row r="59566" ht="15.75" customHeight="1"/>
    <row r="59567" ht="15.75" customHeight="1"/>
    <row r="59568" ht="15.75" customHeight="1"/>
    <row r="59569" ht="15.75" customHeight="1"/>
    <row r="59570" ht="15.75" customHeight="1"/>
    <row r="59571" ht="15.75" customHeight="1"/>
    <row r="59572" ht="15.75" customHeight="1"/>
    <row r="59573" ht="15.75" customHeight="1"/>
    <row r="59574" ht="15.75" customHeight="1"/>
    <row r="59575" ht="15.75" customHeight="1"/>
    <row r="59576" ht="15.75" customHeight="1"/>
    <row r="59577" ht="15.75" customHeight="1"/>
    <row r="59578" ht="15.75" customHeight="1"/>
    <row r="59579" ht="15.75" customHeight="1"/>
    <row r="59580" ht="15.75" customHeight="1"/>
    <row r="59581" ht="15.75" customHeight="1"/>
    <row r="59582" ht="15.75" customHeight="1"/>
    <row r="59583" ht="15.75" customHeight="1"/>
    <row r="59584" ht="15.75" customHeight="1"/>
    <row r="59585" ht="15.75" customHeight="1"/>
    <row r="59586" ht="15.75" customHeight="1"/>
    <row r="59587" ht="15.75" customHeight="1"/>
    <row r="59588" ht="15.75" customHeight="1"/>
    <row r="59589" ht="15.75" customHeight="1"/>
    <row r="59590" ht="15.75" customHeight="1"/>
    <row r="59591" ht="15.75" customHeight="1"/>
    <row r="59592" ht="15.75" customHeight="1"/>
    <row r="59593" ht="15.75" customHeight="1"/>
    <row r="59594" ht="15.75" customHeight="1"/>
    <row r="59595" ht="15.75" customHeight="1"/>
    <row r="59596" ht="15.75" customHeight="1"/>
    <row r="59597" ht="15.75" customHeight="1"/>
    <row r="59598" ht="15.75" customHeight="1"/>
    <row r="59599" ht="15.75" customHeight="1"/>
    <row r="59600" ht="15.75" customHeight="1"/>
    <row r="59601" ht="15.75" customHeight="1"/>
    <row r="59602" ht="15.75" customHeight="1"/>
    <row r="59603" ht="15.75" customHeight="1"/>
    <row r="59604" ht="15.75" customHeight="1"/>
    <row r="59605" ht="15.75" customHeight="1"/>
    <row r="59606" ht="15.75" customHeight="1"/>
    <row r="59607" ht="15.75" customHeight="1"/>
    <row r="59608" ht="15.75" customHeight="1"/>
    <row r="59609" ht="15.75" customHeight="1"/>
    <row r="59610" ht="15.75" customHeight="1"/>
    <row r="59611" ht="15.75" customHeight="1"/>
    <row r="59612" ht="15.75" customHeight="1"/>
    <row r="59613" ht="15.75" customHeight="1"/>
    <row r="59614" ht="15.75" customHeight="1"/>
    <row r="59615" ht="15.75" customHeight="1"/>
    <row r="59616" ht="15.75" customHeight="1"/>
    <row r="59617" ht="15.75" customHeight="1"/>
    <row r="59618" ht="15.75" customHeight="1"/>
    <row r="59619" ht="15.75" customHeight="1"/>
    <row r="59620" ht="15.75" customHeight="1"/>
    <row r="59621" ht="15.75" customHeight="1"/>
    <row r="59622" ht="15.75" customHeight="1"/>
    <row r="59623" ht="15.75" customHeight="1"/>
    <row r="59624" ht="15.75" customHeight="1"/>
    <row r="59625" ht="15.75" customHeight="1"/>
    <row r="59626" ht="15.75" customHeight="1"/>
    <row r="59627" ht="15.75" customHeight="1"/>
    <row r="59628" ht="15.75" customHeight="1"/>
    <row r="59629" ht="15.75" customHeight="1"/>
    <row r="59630" ht="15.75" customHeight="1"/>
    <row r="59631" ht="15.75" customHeight="1"/>
    <row r="59632" ht="15.75" customHeight="1"/>
    <row r="59633" ht="15.75" customHeight="1"/>
    <row r="59634" ht="15.75" customHeight="1"/>
    <row r="59635" ht="15.75" customHeight="1"/>
    <row r="59636" ht="15.75" customHeight="1"/>
    <row r="59637" ht="15.75" customHeight="1"/>
    <row r="59638" ht="15.75" customHeight="1"/>
    <row r="59639" ht="15.75" customHeight="1"/>
    <row r="59640" ht="15.75" customHeight="1"/>
    <row r="59641" ht="15.75" customHeight="1"/>
    <row r="59642" ht="15.75" customHeight="1"/>
    <row r="59643" ht="15.75" customHeight="1"/>
    <row r="59644" ht="15.75" customHeight="1"/>
    <row r="59645" ht="15.75" customHeight="1"/>
    <row r="59646" ht="15.75" customHeight="1"/>
    <row r="59647" ht="15.75" customHeight="1"/>
    <row r="59648" ht="15.75" customHeight="1"/>
    <row r="59649" ht="15.75" customHeight="1"/>
    <row r="59650" ht="15.75" customHeight="1"/>
    <row r="59651" ht="15.75" customHeight="1"/>
    <row r="59652" ht="15.75" customHeight="1"/>
    <row r="59653" ht="15.75" customHeight="1"/>
    <row r="59654" ht="15.75" customHeight="1"/>
    <row r="59655" ht="15.75" customHeight="1"/>
    <row r="59656" ht="15.75" customHeight="1"/>
    <row r="59657" ht="15.75" customHeight="1"/>
    <row r="59658" ht="15.75" customHeight="1"/>
    <row r="59659" ht="15.75" customHeight="1"/>
    <row r="59660" ht="15.75" customHeight="1"/>
    <row r="59661" ht="15.75" customHeight="1"/>
    <row r="59662" ht="15.75" customHeight="1"/>
    <row r="59663" ht="15.75" customHeight="1"/>
    <row r="59664" ht="15.75" customHeight="1"/>
    <row r="59665" ht="15.75" customHeight="1"/>
    <row r="59666" ht="15.75" customHeight="1"/>
    <row r="59667" ht="15.75" customHeight="1"/>
    <row r="59668" ht="15.75" customHeight="1"/>
    <row r="59669" ht="15.75" customHeight="1"/>
    <row r="59670" ht="15.75" customHeight="1"/>
    <row r="59671" ht="15.75" customHeight="1"/>
    <row r="59672" ht="15.75" customHeight="1"/>
    <row r="59673" ht="15.75" customHeight="1"/>
    <row r="59674" ht="15.75" customHeight="1"/>
    <row r="59675" ht="15.75" customHeight="1"/>
    <row r="59676" ht="15.75" customHeight="1"/>
    <row r="59677" ht="15.75" customHeight="1"/>
    <row r="59678" ht="15.75" customHeight="1"/>
    <row r="59679" ht="15.75" customHeight="1"/>
    <row r="59680" ht="15.75" customHeight="1"/>
    <row r="59681" ht="15.75" customHeight="1"/>
    <row r="59682" ht="15.75" customHeight="1"/>
    <row r="59683" ht="15.75" customHeight="1"/>
    <row r="59684" ht="15.75" customHeight="1"/>
    <row r="59685" ht="15.75" customHeight="1"/>
    <row r="59686" ht="15.75" customHeight="1"/>
    <row r="59687" ht="15.75" customHeight="1"/>
    <row r="59688" ht="15.75" customHeight="1"/>
    <row r="59689" ht="15.75" customHeight="1"/>
    <row r="59690" ht="15.75" customHeight="1"/>
    <row r="59691" ht="15.75" customHeight="1"/>
    <row r="59692" ht="15.75" customHeight="1"/>
    <row r="59693" ht="15.75" customHeight="1"/>
    <row r="59694" ht="15.75" customHeight="1"/>
    <row r="59695" ht="15.75" customHeight="1"/>
    <row r="59696" ht="15.75" customHeight="1"/>
    <row r="59697" ht="15.75" customHeight="1"/>
    <row r="59698" ht="15.75" customHeight="1"/>
    <row r="59699" ht="15.75" customHeight="1"/>
    <row r="59700" ht="15.75" customHeight="1"/>
    <row r="59701" ht="15.75" customHeight="1"/>
    <row r="59702" ht="15.75" customHeight="1"/>
    <row r="59703" ht="15.75" customHeight="1"/>
    <row r="59704" ht="15.75" customHeight="1"/>
    <row r="59705" ht="15.75" customHeight="1"/>
    <row r="59706" ht="15.75" customHeight="1"/>
    <row r="59707" ht="15.75" customHeight="1"/>
    <row r="59708" ht="15.75" customHeight="1"/>
    <row r="59709" ht="15.75" customHeight="1"/>
    <row r="59710" ht="15.75" customHeight="1"/>
    <row r="59711" ht="15.75" customHeight="1"/>
    <row r="59712" ht="15.75" customHeight="1"/>
    <row r="59713" ht="15.75" customHeight="1"/>
    <row r="59714" ht="15.75" customHeight="1"/>
    <row r="59715" ht="15.75" customHeight="1"/>
    <row r="59716" ht="15.75" customHeight="1"/>
    <row r="59717" ht="15.75" customHeight="1"/>
    <row r="59718" ht="15.75" customHeight="1"/>
    <row r="59719" ht="15.75" customHeight="1"/>
    <row r="59720" ht="15.75" customHeight="1"/>
    <row r="59721" ht="15.75" customHeight="1"/>
    <row r="59722" ht="15.75" customHeight="1"/>
    <row r="59723" ht="15.75" customHeight="1"/>
    <row r="59724" ht="15.75" customHeight="1"/>
    <row r="59725" ht="15.75" customHeight="1"/>
    <row r="59726" ht="15.75" customHeight="1"/>
    <row r="59727" ht="15.75" customHeight="1"/>
    <row r="59728" ht="15.75" customHeight="1"/>
    <row r="59729" ht="15.75" customHeight="1"/>
    <row r="59730" ht="15.75" customHeight="1"/>
    <row r="59731" ht="15.75" customHeight="1"/>
    <row r="59732" ht="15.75" customHeight="1"/>
    <row r="59733" ht="15.75" customHeight="1"/>
    <row r="59734" ht="15.75" customHeight="1"/>
    <row r="59735" ht="15.75" customHeight="1"/>
    <row r="59736" ht="15.75" customHeight="1"/>
    <row r="59737" ht="15.75" customHeight="1"/>
    <row r="59738" ht="15.75" customHeight="1"/>
    <row r="59739" ht="15.75" customHeight="1"/>
    <row r="59740" ht="15.75" customHeight="1"/>
    <row r="59741" ht="15.75" customHeight="1"/>
    <row r="59742" ht="15.75" customHeight="1"/>
    <row r="59743" ht="15.75" customHeight="1"/>
    <row r="59744" ht="15.75" customHeight="1"/>
    <row r="59745" ht="15.75" customHeight="1"/>
    <row r="59746" ht="15.75" customHeight="1"/>
    <row r="59747" ht="15.75" customHeight="1"/>
    <row r="59748" ht="15.75" customHeight="1"/>
    <row r="59749" ht="15.75" customHeight="1"/>
    <row r="59750" ht="15.75" customHeight="1"/>
    <row r="59751" ht="15.75" customHeight="1"/>
    <row r="59752" ht="15.75" customHeight="1"/>
    <row r="59753" ht="15.75" customHeight="1"/>
    <row r="59754" ht="15.75" customHeight="1"/>
    <row r="59755" ht="15.75" customHeight="1"/>
    <row r="59756" ht="15.75" customHeight="1"/>
    <row r="59757" ht="15.75" customHeight="1"/>
    <row r="59758" ht="15.75" customHeight="1"/>
    <row r="59759" ht="15.75" customHeight="1"/>
    <row r="59760" ht="15.75" customHeight="1"/>
    <row r="59761" ht="15.75" customHeight="1"/>
    <row r="59762" ht="15.75" customHeight="1"/>
    <row r="59763" ht="15.75" customHeight="1"/>
    <row r="59764" ht="15.75" customHeight="1"/>
    <row r="59765" ht="15.75" customHeight="1"/>
    <row r="59766" ht="15.75" customHeight="1"/>
    <row r="59767" ht="15.75" customHeight="1"/>
    <row r="59768" ht="15.75" customHeight="1"/>
    <row r="59769" ht="15.75" customHeight="1"/>
    <row r="59770" ht="15.75" customHeight="1"/>
    <row r="59771" ht="15.75" customHeight="1"/>
    <row r="59772" ht="15.75" customHeight="1"/>
    <row r="59773" ht="15.75" customHeight="1"/>
    <row r="59774" ht="15.75" customHeight="1"/>
    <row r="59775" ht="15.75" customHeight="1"/>
    <row r="59776" ht="15.75" customHeight="1"/>
    <row r="59777" ht="15.75" customHeight="1"/>
    <row r="59778" ht="15.75" customHeight="1"/>
    <row r="59779" ht="15.75" customHeight="1"/>
    <row r="59780" ht="15.75" customHeight="1"/>
    <row r="59781" ht="15.75" customHeight="1"/>
    <row r="59782" ht="15.75" customHeight="1"/>
    <row r="59783" ht="15.75" customHeight="1"/>
    <row r="59784" ht="15.75" customHeight="1"/>
    <row r="59785" ht="15.75" customHeight="1"/>
    <row r="59786" ht="15.75" customHeight="1"/>
    <row r="59787" ht="15.75" customHeight="1"/>
    <row r="59788" ht="15.75" customHeight="1"/>
    <row r="59789" ht="15.75" customHeight="1"/>
    <row r="59790" ht="15.75" customHeight="1"/>
    <row r="59791" ht="15.75" customHeight="1"/>
    <row r="59792" ht="15.75" customHeight="1"/>
    <row r="59793" ht="15.75" customHeight="1"/>
    <row r="59794" ht="15.75" customHeight="1"/>
    <row r="59795" ht="15.75" customHeight="1"/>
    <row r="59796" ht="15.75" customHeight="1"/>
    <row r="59797" ht="15.75" customHeight="1"/>
    <row r="59798" ht="15.75" customHeight="1"/>
    <row r="59799" ht="15.75" customHeight="1"/>
    <row r="59800" ht="15.75" customHeight="1"/>
    <row r="59801" ht="15.75" customHeight="1"/>
    <row r="59802" ht="15.75" customHeight="1"/>
    <row r="59803" ht="15.75" customHeight="1"/>
    <row r="59804" ht="15.75" customHeight="1"/>
    <row r="59805" ht="15.75" customHeight="1"/>
    <row r="59806" ht="15.75" customHeight="1"/>
    <row r="59807" ht="15.75" customHeight="1"/>
    <row r="59808" ht="15.75" customHeight="1"/>
    <row r="59809" ht="15.75" customHeight="1"/>
    <row r="59810" ht="15.75" customHeight="1"/>
    <row r="59811" ht="15.75" customHeight="1"/>
    <row r="59812" ht="15.75" customHeight="1"/>
    <row r="59813" ht="15.75" customHeight="1"/>
    <row r="59814" ht="15.75" customHeight="1"/>
    <row r="59815" ht="15.75" customHeight="1"/>
    <row r="59816" ht="15.75" customHeight="1"/>
    <row r="59817" ht="15.75" customHeight="1"/>
    <row r="59818" ht="15.75" customHeight="1"/>
    <row r="59819" ht="15.75" customHeight="1"/>
    <row r="59820" ht="15.75" customHeight="1"/>
    <row r="59821" ht="15.75" customHeight="1"/>
    <row r="59822" ht="15.75" customHeight="1"/>
    <row r="59823" ht="15.75" customHeight="1"/>
    <row r="59824" ht="15.75" customHeight="1"/>
    <row r="59825" ht="15.75" customHeight="1"/>
    <row r="59826" ht="15.75" customHeight="1"/>
    <row r="59827" ht="15.75" customHeight="1"/>
    <row r="59828" ht="15.75" customHeight="1"/>
    <row r="59829" ht="15.75" customHeight="1"/>
    <row r="59830" ht="15.75" customHeight="1"/>
    <row r="59831" ht="15.75" customHeight="1"/>
    <row r="59832" ht="15.75" customHeight="1"/>
    <row r="59833" ht="15.75" customHeight="1"/>
    <row r="59834" ht="15.75" customHeight="1"/>
    <row r="59835" ht="15.75" customHeight="1"/>
    <row r="59836" ht="15.75" customHeight="1"/>
    <row r="59837" ht="15.75" customHeight="1"/>
    <row r="59838" ht="15.75" customHeight="1"/>
    <row r="59839" ht="15.75" customHeight="1"/>
    <row r="59840" ht="15.75" customHeight="1"/>
    <row r="59841" ht="15.75" customHeight="1"/>
    <row r="59842" ht="15.75" customHeight="1"/>
    <row r="59843" ht="15.75" customHeight="1"/>
    <row r="59844" ht="15.75" customHeight="1"/>
    <row r="59845" ht="15.75" customHeight="1"/>
    <row r="59846" ht="15.75" customHeight="1"/>
    <row r="59847" ht="15.75" customHeight="1"/>
    <row r="59848" ht="15.75" customHeight="1"/>
    <row r="59849" ht="15.75" customHeight="1"/>
    <row r="59850" ht="15.75" customHeight="1"/>
    <row r="59851" ht="15.75" customHeight="1"/>
    <row r="59852" ht="15.75" customHeight="1"/>
    <row r="59853" ht="15.75" customHeight="1"/>
    <row r="59854" ht="15.75" customHeight="1"/>
    <row r="59855" ht="15.75" customHeight="1"/>
    <row r="59856" ht="15.75" customHeight="1"/>
    <row r="59857" ht="15.75" customHeight="1"/>
    <row r="59858" ht="15.75" customHeight="1"/>
    <row r="59859" ht="15.75" customHeight="1"/>
    <row r="59860" ht="15.75" customHeight="1"/>
    <row r="59861" ht="15.75" customHeight="1"/>
    <row r="59862" ht="15.75" customHeight="1"/>
    <row r="59863" ht="15.75" customHeight="1"/>
    <row r="59864" ht="15.75" customHeight="1"/>
    <row r="59865" ht="15.75" customHeight="1"/>
    <row r="59866" ht="15.75" customHeight="1"/>
    <row r="59867" ht="15.75" customHeight="1"/>
    <row r="59868" ht="15.75" customHeight="1"/>
    <row r="59869" ht="15.75" customHeight="1"/>
    <row r="59870" ht="15.75" customHeight="1"/>
    <row r="59871" ht="15.75" customHeight="1"/>
    <row r="59872" ht="15.75" customHeight="1"/>
    <row r="59873" ht="15.75" customHeight="1"/>
    <row r="59874" ht="15.75" customHeight="1"/>
    <row r="59875" ht="15.75" customHeight="1"/>
    <row r="59876" ht="15.75" customHeight="1"/>
    <row r="59877" ht="15.75" customHeight="1"/>
    <row r="59878" ht="15.75" customHeight="1"/>
    <row r="59879" ht="15.75" customHeight="1"/>
    <row r="59880" ht="15.75" customHeight="1"/>
    <row r="59881" ht="15.75" customHeight="1"/>
    <row r="59882" ht="15.75" customHeight="1"/>
    <row r="59883" ht="15.75" customHeight="1"/>
    <row r="59884" ht="15.75" customHeight="1"/>
    <row r="59885" ht="15.75" customHeight="1"/>
    <row r="59886" ht="15.75" customHeight="1"/>
    <row r="59887" ht="15.75" customHeight="1"/>
    <row r="59888" ht="15.75" customHeight="1"/>
    <row r="59889" ht="15.75" customHeight="1"/>
    <row r="59890" ht="15.75" customHeight="1"/>
    <row r="59891" ht="15.75" customHeight="1"/>
    <row r="59892" ht="15.75" customHeight="1"/>
    <row r="59893" ht="15.75" customHeight="1"/>
    <row r="59894" ht="15.75" customHeight="1"/>
    <row r="59895" ht="15.75" customHeight="1"/>
    <row r="59896" ht="15.75" customHeight="1"/>
    <row r="59897" ht="15.75" customHeight="1"/>
    <row r="59898" ht="15.75" customHeight="1"/>
    <row r="59899" ht="15.75" customHeight="1"/>
    <row r="59900" ht="15.75" customHeight="1"/>
    <row r="59901" ht="15.75" customHeight="1"/>
    <row r="59902" ht="15.75" customHeight="1"/>
    <row r="59903" ht="15.75" customHeight="1"/>
    <row r="59904" ht="15.75" customHeight="1"/>
    <row r="59905" ht="15.75" customHeight="1"/>
    <row r="59906" ht="15.75" customHeight="1"/>
    <row r="59907" ht="15.75" customHeight="1"/>
    <row r="59908" ht="15.75" customHeight="1"/>
    <row r="59909" ht="15.75" customHeight="1"/>
    <row r="59910" ht="15.75" customHeight="1"/>
    <row r="59911" ht="15.75" customHeight="1"/>
    <row r="59912" ht="15.75" customHeight="1"/>
    <row r="59913" ht="15.75" customHeight="1"/>
    <row r="59914" ht="15.75" customHeight="1"/>
    <row r="59915" ht="15.75" customHeight="1"/>
    <row r="59916" ht="15.75" customHeight="1"/>
    <row r="59917" ht="15.75" customHeight="1"/>
    <row r="59918" ht="15.75" customHeight="1"/>
    <row r="59919" ht="15.75" customHeight="1"/>
    <row r="59920" ht="15.75" customHeight="1"/>
    <row r="59921" ht="15.75" customHeight="1"/>
    <row r="59922" ht="15.75" customHeight="1"/>
    <row r="59923" ht="15.75" customHeight="1"/>
    <row r="59924" ht="15.75" customHeight="1"/>
    <row r="59925" ht="15.75" customHeight="1"/>
    <row r="59926" ht="15.75" customHeight="1"/>
    <row r="59927" ht="15.75" customHeight="1"/>
    <row r="59928" ht="15.75" customHeight="1"/>
    <row r="59929" ht="15.75" customHeight="1"/>
    <row r="59930" ht="15.75" customHeight="1"/>
    <row r="59931" ht="15.75" customHeight="1"/>
    <row r="59932" ht="15.75" customHeight="1"/>
    <row r="59933" ht="15.75" customHeight="1"/>
    <row r="59934" ht="15.75" customHeight="1"/>
    <row r="59935" ht="15.75" customHeight="1"/>
    <row r="59936" ht="15.75" customHeight="1"/>
    <row r="59937" ht="15.75" customHeight="1"/>
    <row r="59938" ht="15.75" customHeight="1"/>
    <row r="59939" ht="15.75" customHeight="1"/>
    <row r="59940" ht="15.75" customHeight="1"/>
    <row r="59941" ht="15.75" customHeight="1"/>
    <row r="59942" ht="15.75" customHeight="1"/>
    <row r="59943" ht="15.75" customHeight="1"/>
    <row r="59944" ht="15.75" customHeight="1"/>
    <row r="59945" ht="15.75" customHeight="1"/>
    <row r="59946" ht="15.75" customHeight="1"/>
    <row r="59947" ht="15.75" customHeight="1"/>
    <row r="59948" ht="15.75" customHeight="1"/>
    <row r="59949" ht="15.75" customHeight="1"/>
    <row r="59950" ht="15.75" customHeight="1"/>
    <row r="59951" ht="15.75" customHeight="1"/>
    <row r="59952" ht="15.75" customHeight="1"/>
    <row r="59953" ht="15.75" customHeight="1"/>
    <row r="59954" ht="15.75" customHeight="1"/>
    <row r="59955" ht="15.75" customHeight="1"/>
    <row r="59956" ht="15.75" customHeight="1"/>
    <row r="59957" ht="15.75" customHeight="1"/>
    <row r="59958" ht="15.75" customHeight="1"/>
    <row r="59959" ht="15.75" customHeight="1"/>
    <row r="59960" ht="15.75" customHeight="1"/>
    <row r="59961" ht="15.75" customHeight="1"/>
    <row r="59962" ht="15.75" customHeight="1"/>
    <row r="59963" ht="15.75" customHeight="1"/>
    <row r="59964" ht="15.75" customHeight="1"/>
    <row r="59965" ht="15.75" customHeight="1"/>
    <row r="59966" ht="15.75" customHeight="1"/>
    <row r="59967" ht="15.75" customHeight="1"/>
    <row r="59968" ht="15.75" customHeight="1"/>
    <row r="59969" ht="15.75" customHeight="1"/>
    <row r="59970" ht="15.75" customHeight="1"/>
    <row r="59971" ht="15.75" customHeight="1"/>
    <row r="59972" ht="15.75" customHeight="1"/>
    <row r="59973" ht="15.75" customHeight="1"/>
    <row r="59974" ht="15.75" customHeight="1"/>
    <row r="59975" ht="15.75" customHeight="1"/>
    <row r="59976" ht="15.75" customHeight="1"/>
    <row r="59977" ht="15.75" customHeight="1"/>
    <row r="59978" ht="15.75" customHeight="1"/>
    <row r="59979" ht="15.75" customHeight="1"/>
    <row r="59980" ht="15.75" customHeight="1"/>
    <row r="59981" ht="15.75" customHeight="1"/>
    <row r="59982" ht="15.75" customHeight="1"/>
    <row r="59983" ht="15.75" customHeight="1"/>
    <row r="59984" ht="15.75" customHeight="1"/>
    <row r="59985" ht="15.75" customHeight="1"/>
    <row r="59986" ht="15.75" customHeight="1"/>
    <row r="59987" ht="15.75" customHeight="1"/>
    <row r="59988" ht="15.75" customHeight="1"/>
    <row r="59989" ht="15.75" customHeight="1"/>
    <row r="59990" ht="15.75" customHeight="1"/>
    <row r="59991" ht="15.75" customHeight="1"/>
    <row r="59992" ht="15.75" customHeight="1"/>
    <row r="59993" ht="15.75" customHeight="1"/>
    <row r="59994" ht="15.75" customHeight="1"/>
    <row r="59995" ht="15.75" customHeight="1"/>
    <row r="59996" ht="15.75" customHeight="1"/>
    <row r="59997" ht="15.75" customHeight="1"/>
    <row r="59998" ht="15.75" customHeight="1"/>
    <row r="59999" ht="15.75" customHeight="1"/>
    <row r="60000" ht="15.75" customHeight="1"/>
    <row r="60001" ht="15.75" customHeight="1"/>
    <row r="60002" ht="15.75" customHeight="1"/>
    <row r="60003" ht="15.75" customHeight="1"/>
    <row r="60004" ht="15.75" customHeight="1"/>
    <row r="60005" ht="15.75" customHeight="1"/>
    <row r="60006" ht="15.75" customHeight="1"/>
    <row r="60007" ht="15.75" customHeight="1"/>
    <row r="60008" ht="15.75" customHeight="1"/>
    <row r="60009" ht="15.75" customHeight="1"/>
    <row r="60010" ht="15.75" customHeight="1"/>
    <row r="60011" ht="15.75" customHeight="1"/>
    <row r="60012" ht="15.75" customHeight="1"/>
    <row r="60013" ht="15.75" customHeight="1"/>
    <row r="60014" ht="15.75" customHeight="1"/>
    <row r="60015" ht="15.75" customHeight="1"/>
    <row r="60016" ht="15.75" customHeight="1"/>
    <row r="60017" ht="15.75" customHeight="1"/>
    <row r="60018" ht="15.75" customHeight="1"/>
    <row r="60019" ht="15.75" customHeight="1"/>
    <row r="60020" ht="15.75" customHeight="1"/>
    <row r="60021" ht="15.75" customHeight="1"/>
    <row r="60022" ht="15.75" customHeight="1"/>
    <row r="60023" ht="15.75" customHeight="1"/>
    <row r="60024" ht="15.75" customHeight="1"/>
    <row r="60025" ht="15.75" customHeight="1"/>
    <row r="60026" ht="15.75" customHeight="1"/>
    <row r="60027" ht="15.75" customHeight="1"/>
    <row r="60028" ht="15.75" customHeight="1"/>
    <row r="60029" ht="15.75" customHeight="1"/>
    <row r="60030" ht="15.75" customHeight="1"/>
    <row r="60031" ht="15.75" customHeight="1"/>
    <row r="60032" ht="15.75" customHeight="1"/>
    <row r="60033" ht="15.75" customHeight="1"/>
    <row r="60034" ht="15.75" customHeight="1"/>
    <row r="60035" ht="15.75" customHeight="1"/>
    <row r="60036" ht="15.75" customHeight="1"/>
    <row r="60037" ht="15.75" customHeight="1"/>
    <row r="60038" ht="15.75" customHeight="1"/>
    <row r="60039" ht="15.75" customHeight="1"/>
    <row r="60040" ht="15.75" customHeight="1"/>
    <row r="60041" ht="15.75" customHeight="1"/>
    <row r="60042" ht="15.75" customHeight="1"/>
    <row r="60043" ht="15.75" customHeight="1"/>
    <row r="60044" ht="15.75" customHeight="1"/>
    <row r="60045" ht="15.75" customHeight="1"/>
    <row r="60046" ht="15.75" customHeight="1"/>
    <row r="60047" ht="15.75" customHeight="1"/>
    <row r="60048" ht="15.75" customHeight="1"/>
    <row r="60049" ht="15.75" customHeight="1"/>
    <row r="60050" ht="15.75" customHeight="1"/>
    <row r="60051" ht="15.75" customHeight="1"/>
    <row r="60052" ht="15.75" customHeight="1"/>
    <row r="60053" ht="15.75" customHeight="1"/>
    <row r="60054" ht="15.75" customHeight="1"/>
    <row r="60055" ht="15.75" customHeight="1"/>
    <row r="60056" ht="15.75" customHeight="1"/>
    <row r="60057" ht="15.75" customHeight="1"/>
    <row r="60058" ht="15.75" customHeight="1"/>
    <row r="60059" ht="15.75" customHeight="1"/>
    <row r="60060" ht="15.75" customHeight="1"/>
    <row r="60061" ht="15.75" customHeight="1"/>
    <row r="60062" ht="15.75" customHeight="1"/>
    <row r="60063" ht="15.75" customHeight="1"/>
    <row r="60064" ht="15.75" customHeight="1"/>
    <row r="60065" ht="15.75" customHeight="1"/>
    <row r="60066" ht="15.75" customHeight="1"/>
    <row r="60067" ht="15.75" customHeight="1"/>
    <row r="60068" ht="15.75" customHeight="1"/>
    <row r="60069" ht="15.75" customHeight="1"/>
    <row r="60070" ht="15.75" customHeight="1"/>
    <row r="60071" ht="15.75" customHeight="1"/>
    <row r="60072" ht="15.75" customHeight="1"/>
    <row r="60073" ht="15.75" customHeight="1"/>
    <row r="60074" ht="15.75" customHeight="1"/>
    <row r="60075" ht="15.75" customHeight="1"/>
    <row r="60076" ht="15.75" customHeight="1"/>
    <row r="60077" ht="15.75" customHeight="1"/>
    <row r="60078" ht="15.75" customHeight="1"/>
    <row r="60079" ht="15.75" customHeight="1"/>
    <row r="60080" ht="15.75" customHeight="1"/>
    <row r="60081" ht="15.75" customHeight="1"/>
    <row r="60082" ht="15.75" customHeight="1"/>
    <row r="60083" ht="15.75" customHeight="1"/>
    <row r="60084" ht="15.75" customHeight="1"/>
    <row r="60085" ht="15.75" customHeight="1"/>
    <row r="60086" ht="15.75" customHeight="1"/>
    <row r="60087" ht="15.75" customHeight="1"/>
    <row r="60088" ht="15.75" customHeight="1"/>
    <row r="60089" ht="15.75" customHeight="1"/>
    <row r="60090" ht="15.75" customHeight="1"/>
    <row r="60091" ht="15.75" customHeight="1"/>
    <row r="60092" ht="15.75" customHeight="1"/>
    <row r="60093" ht="15.75" customHeight="1"/>
    <row r="60094" ht="15.75" customHeight="1"/>
    <row r="60095" ht="15.75" customHeight="1"/>
    <row r="60096" ht="15.75" customHeight="1"/>
    <row r="60097" ht="15.75" customHeight="1"/>
    <row r="60098" ht="15.75" customHeight="1"/>
    <row r="60099" ht="15.75" customHeight="1"/>
    <row r="60100" ht="15.75" customHeight="1"/>
    <row r="60101" ht="15.75" customHeight="1"/>
    <row r="60102" ht="15.75" customHeight="1"/>
    <row r="60103" ht="15.75" customHeight="1"/>
    <row r="60104" ht="15.75" customHeight="1"/>
    <row r="60105" ht="15.75" customHeight="1"/>
    <row r="60106" ht="15.75" customHeight="1"/>
    <row r="60107" ht="15.75" customHeight="1"/>
    <row r="60108" ht="15.75" customHeight="1"/>
    <row r="60109" ht="15.75" customHeight="1"/>
    <row r="60110" ht="15.75" customHeight="1"/>
    <row r="60111" ht="15.75" customHeight="1"/>
    <row r="60112" ht="15.75" customHeight="1"/>
    <row r="60113" ht="15.75" customHeight="1"/>
    <row r="60114" ht="15.75" customHeight="1"/>
    <row r="60115" ht="15.75" customHeight="1"/>
    <row r="60116" ht="15.75" customHeight="1"/>
    <row r="60117" ht="15.75" customHeight="1"/>
    <row r="60118" ht="15.75" customHeight="1"/>
    <row r="60119" ht="15.75" customHeight="1"/>
    <row r="60120" ht="15.75" customHeight="1"/>
    <row r="60121" ht="15.75" customHeight="1"/>
    <row r="60122" ht="15.75" customHeight="1"/>
    <row r="60123" ht="15.75" customHeight="1"/>
    <row r="60124" ht="15.75" customHeight="1"/>
    <row r="60125" ht="15.75" customHeight="1"/>
    <row r="60126" ht="15.75" customHeight="1"/>
    <row r="60127" ht="15.75" customHeight="1"/>
    <row r="60128" ht="15.75" customHeight="1"/>
    <row r="60129" ht="15.75" customHeight="1"/>
    <row r="60130" ht="15.75" customHeight="1"/>
    <row r="60131" ht="15.75" customHeight="1"/>
    <row r="60132" ht="15.75" customHeight="1"/>
    <row r="60133" ht="15.75" customHeight="1"/>
    <row r="60134" ht="15.75" customHeight="1"/>
    <row r="60135" ht="15.75" customHeight="1"/>
    <row r="60136" ht="15.75" customHeight="1"/>
    <row r="60137" ht="15.75" customHeight="1"/>
    <row r="60138" ht="15.75" customHeight="1"/>
    <row r="60139" ht="15.75" customHeight="1"/>
    <row r="60140" ht="15.75" customHeight="1"/>
    <row r="60141" ht="15.75" customHeight="1"/>
    <row r="60142" ht="15.75" customHeight="1"/>
    <row r="60143" ht="15.75" customHeight="1"/>
    <row r="60144" ht="15.75" customHeight="1"/>
    <row r="60145" ht="15.75" customHeight="1"/>
    <row r="60146" ht="15.75" customHeight="1"/>
    <row r="60147" ht="15.75" customHeight="1"/>
    <row r="60148" ht="15.75" customHeight="1"/>
    <row r="60149" ht="15.75" customHeight="1"/>
    <row r="60150" ht="15.75" customHeight="1"/>
    <row r="60151" ht="15.75" customHeight="1"/>
    <row r="60152" ht="15.75" customHeight="1"/>
    <row r="60153" ht="15.75" customHeight="1"/>
    <row r="60154" ht="15.75" customHeight="1"/>
    <row r="60155" ht="15.75" customHeight="1"/>
    <row r="60156" ht="15.75" customHeight="1"/>
    <row r="60157" ht="15.75" customHeight="1"/>
    <row r="60158" ht="15.75" customHeight="1"/>
    <row r="60159" ht="15.75" customHeight="1"/>
    <row r="60160" ht="15.75" customHeight="1"/>
    <row r="60161" ht="15.75" customHeight="1"/>
    <row r="60162" ht="15.75" customHeight="1"/>
    <row r="60163" ht="15.75" customHeight="1"/>
    <row r="60164" ht="15.75" customHeight="1"/>
    <row r="60165" ht="15.75" customHeight="1"/>
    <row r="60166" ht="15.75" customHeight="1"/>
    <row r="60167" ht="15.75" customHeight="1"/>
    <row r="60168" ht="15.75" customHeight="1"/>
    <row r="60169" ht="15.75" customHeight="1"/>
    <row r="60170" ht="15.75" customHeight="1"/>
    <row r="60171" ht="15.75" customHeight="1"/>
    <row r="60172" ht="15.75" customHeight="1"/>
    <row r="60173" ht="15.75" customHeight="1"/>
    <row r="60174" ht="15.75" customHeight="1"/>
    <row r="60175" ht="15.75" customHeight="1"/>
    <row r="60176" ht="15.75" customHeight="1"/>
    <row r="60177" ht="15.75" customHeight="1"/>
    <row r="60178" ht="15.75" customHeight="1"/>
    <row r="60179" ht="15.75" customHeight="1"/>
    <row r="60180" ht="15.75" customHeight="1"/>
    <row r="60181" ht="15.75" customHeight="1"/>
    <row r="60182" ht="15.75" customHeight="1"/>
    <row r="60183" ht="15.75" customHeight="1"/>
    <row r="60184" ht="15.75" customHeight="1"/>
    <row r="60185" ht="15.75" customHeight="1"/>
    <row r="60186" ht="15.75" customHeight="1"/>
    <row r="60187" ht="15.75" customHeight="1"/>
    <row r="60188" ht="15.75" customHeight="1"/>
    <row r="60189" ht="15.75" customHeight="1"/>
    <row r="60190" ht="15.75" customHeight="1"/>
    <row r="60191" ht="15.75" customHeight="1"/>
    <row r="60192" ht="15.75" customHeight="1"/>
    <row r="60193" ht="15.75" customHeight="1"/>
    <row r="60194" ht="15.75" customHeight="1"/>
    <row r="60195" ht="15.75" customHeight="1"/>
    <row r="60196" ht="15.75" customHeight="1"/>
    <row r="60197" ht="15.75" customHeight="1"/>
    <row r="60198" ht="15.75" customHeight="1"/>
    <row r="60199" ht="15.75" customHeight="1"/>
    <row r="60200" ht="15.75" customHeight="1"/>
    <row r="60201" ht="15.75" customHeight="1"/>
    <row r="60202" ht="15.75" customHeight="1"/>
    <row r="60203" ht="15.75" customHeight="1"/>
    <row r="60204" ht="15.75" customHeight="1"/>
    <row r="60205" ht="15.75" customHeight="1"/>
    <row r="60206" ht="15.75" customHeight="1"/>
    <row r="60207" ht="15.75" customHeight="1"/>
    <row r="60208" ht="15.75" customHeight="1"/>
    <row r="60209" ht="15.75" customHeight="1"/>
    <row r="60210" ht="15.75" customHeight="1"/>
    <row r="60211" ht="15.75" customHeight="1"/>
    <row r="60212" ht="15.75" customHeight="1"/>
    <row r="60213" ht="15.75" customHeight="1"/>
    <row r="60214" ht="15.75" customHeight="1"/>
    <row r="60215" ht="15.75" customHeight="1"/>
    <row r="60216" ht="15.75" customHeight="1"/>
    <row r="60217" ht="15.75" customHeight="1"/>
    <row r="60218" ht="15.75" customHeight="1"/>
    <row r="60219" ht="15.75" customHeight="1"/>
    <row r="60220" ht="15.75" customHeight="1"/>
    <row r="60221" ht="15.75" customHeight="1"/>
    <row r="60222" ht="15.75" customHeight="1"/>
    <row r="60223" ht="15.75" customHeight="1"/>
    <row r="60224" ht="15.75" customHeight="1"/>
    <row r="60225" ht="15.75" customHeight="1"/>
    <row r="60226" ht="15.75" customHeight="1"/>
    <row r="60227" ht="15.75" customHeight="1"/>
    <row r="60228" ht="15.75" customHeight="1"/>
    <row r="60229" ht="15.75" customHeight="1"/>
    <row r="60230" ht="15.75" customHeight="1"/>
    <row r="60231" ht="15.75" customHeight="1"/>
    <row r="60232" ht="15.75" customHeight="1"/>
    <row r="60233" ht="15.75" customHeight="1"/>
    <row r="60234" ht="15.75" customHeight="1"/>
    <row r="60235" ht="15.75" customHeight="1"/>
    <row r="60236" ht="15.75" customHeight="1"/>
    <row r="60237" ht="15.75" customHeight="1"/>
    <row r="60238" ht="15.75" customHeight="1"/>
    <row r="60239" ht="15.75" customHeight="1"/>
    <row r="60240" ht="15.75" customHeight="1"/>
    <row r="60241" ht="15.75" customHeight="1"/>
    <row r="60242" ht="15.75" customHeight="1"/>
    <row r="60243" ht="15.75" customHeight="1"/>
    <row r="60244" ht="15.75" customHeight="1"/>
    <row r="60245" ht="15.75" customHeight="1"/>
    <row r="60246" ht="15.75" customHeight="1"/>
    <row r="60247" ht="15.75" customHeight="1"/>
    <row r="60248" ht="15.75" customHeight="1"/>
    <row r="60249" ht="15.75" customHeight="1"/>
    <row r="60250" ht="15.75" customHeight="1"/>
    <row r="60251" ht="15.75" customHeight="1"/>
    <row r="60252" ht="15.75" customHeight="1"/>
    <row r="60253" ht="15.75" customHeight="1"/>
    <row r="60254" ht="15.75" customHeight="1"/>
    <row r="60255" ht="15.75" customHeight="1"/>
    <row r="60256" ht="15.75" customHeight="1"/>
    <row r="60257" ht="15.75" customHeight="1"/>
    <row r="60258" ht="15.75" customHeight="1"/>
    <row r="60259" ht="15.75" customHeight="1"/>
    <row r="60260" ht="15.75" customHeight="1"/>
    <row r="60261" ht="15.75" customHeight="1"/>
    <row r="60262" ht="15.75" customHeight="1"/>
    <row r="60263" ht="15.75" customHeight="1"/>
    <row r="60264" ht="15.75" customHeight="1"/>
    <row r="60265" ht="15.75" customHeight="1"/>
    <row r="60266" ht="15.75" customHeight="1"/>
    <row r="60267" ht="15.75" customHeight="1"/>
    <row r="60268" ht="15.75" customHeight="1"/>
    <row r="60269" ht="15.75" customHeight="1"/>
    <row r="60270" ht="15.75" customHeight="1"/>
    <row r="60271" ht="15.75" customHeight="1"/>
    <row r="60272" ht="15.75" customHeight="1"/>
    <row r="60273" ht="15.75" customHeight="1"/>
    <row r="60274" ht="15.75" customHeight="1"/>
    <row r="60275" ht="15.75" customHeight="1"/>
    <row r="60276" ht="15.75" customHeight="1"/>
    <row r="60277" ht="15.75" customHeight="1"/>
    <row r="60278" ht="15.75" customHeight="1"/>
    <row r="60279" ht="15.75" customHeight="1"/>
    <row r="60280" ht="15.75" customHeight="1"/>
    <row r="60281" ht="15.75" customHeight="1"/>
    <row r="60282" ht="15.75" customHeight="1"/>
    <row r="60283" ht="15.75" customHeight="1"/>
    <row r="60284" ht="15.75" customHeight="1"/>
    <row r="60285" ht="15.75" customHeight="1"/>
    <row r="60286" ht="15.75" customHeight="1"/>
    <row r="60287" ht="15.75" customHeight="1"/>
    <row r="60288" ht="15.75" customHeight="1"/>
    <row r="60289" ht="15.75" customHeight="1"/>
    <row r="60290" ht="15.75" customHeight="1"/>
    <row r="60291" ht="15.75" customHeight="1"/>
    <row r="60292" ht="15.75" customHeight="1"/>
    <row r="60293" ht="15.75" customHeight="1"/>
    <row r="60294" ht="15.75" customHeight="1"/>
    <row r="60295" ht="15.75" customHeight="1"/>
    <row r="60296" ht="15.75" customHeight="1"/>
    <row r="60297" ht="15.75" customHeight="1"/>
    <row r="60298" ht="15.75" customHeight="1"/>
    <row r="60299" ht="15.75" customHeight="1"/>
    <row r="60300" ht="15.75" customHeight="1"/>
    <row r="60301" ht="15.75" customHeight="1"/>
    <row r="60302" ht="15.75" customHeight="1"/>
    <row r="60303" ht="15.75" customHeight="1"/>
    <row r="60304" ht="15.75" customHeight="1"/>
    <row r="60305" ht="15.75" customHeight="1"/>
    <row r="60306" ht="15.75" customHeight="1"/>
    <row r="60307" ht="15.75" customHeight="1"/>
    <row r="60308" ht="15.75" customHeight="1"/>
    <row r="60309" ht="15.75" customHeight="1"/>
    <row r="60310" ht="15.75" customHeight="1"/>
    <row r="60311" ht="15.75" customHeight="1"/>
    <row r="60312" ht="15.75" customHeight="1"/>
    <row r="60313" ht="15.75" customHeight="1"/>
    <row r="60314" ht="15.75" customHeight="1"/>
    <row r="60315" ht="15.75" customHeight="1"/>
    <row r="60316" ht="15.75" customHeight="1"/>
    <row r="60317" ht="15.75" customHeight="1"/>
    <row r="60318" ht="15.75" customHeight="1"/>
    <row r="60319" ht="15.75" customHeight="1"/>
    <row r="60320" ht="15.75" customHeight="1"/>
    <row r="60321" ht="15.75" customHeight="1"/>
    <row r="60322" ht="15.75" customHeight="1"/>
    <row r="60323" ht="15.75" customHeight="1"/>
    <row r="60324" ht="15.75" customHeight="1"/>
    <row r="60325" ht="15.75" customHeight="1"/>
    <row r="60326" ht="15.75" customHeight="1"/>
    <row r="60327" ht="15.75" customHeight="1"/>
    <row r="60328" ht="15.75" customHeight="1"/>
    <row r="60329" ht="15.75" customHeight="1"/>
    <row r="60330" ht="15.75" customHeight="1"/>
    <row r="60331" ht="15.75" customHeight="1"/>
    <row r="60332" ht="15.75" customHeight="1"/>
    <row r="60333" ht="15.75" customHeight="1"/>
    <row r="60334" ht="15.75" customHeight="1"/>
    <row r="60335" ht="15.75" customHeight="1"/>
    <row r="60336" ht="15.75" customHeight="1"/>
    <row r="60337" ht="15.75" customHeight="1"/>
    <row r="60338" ht="15.75" customHeight="1"/>
    <row r="60339" ht="15.75" customHeight="1"/>
    <row r="60340" ht="15.75" customHeight="1"/>
    <row r="60341" ht="15.75" customHeight="1"/>
    <row r="60342" ht="15.75" customHeight="1"/>
    <row r="60343" ht="15.75" customHeight="1"/>
    <row r="60344" ht="15.75" customHeight="1"/>
    <row r="60345" ht="15.75" customHeight="1"/>
    <row r="60346" ht="15.75" customHeight="1"/>
    <row r="60347" ht="15.75" customHeight="1"/>
    <row r="60348" ht="15.75" customHeight="1"/>
    <row r="60349" ht="15.75" customHeight="1"/>
    <row r="60350" ht="15.75" customHeight="1"/>
    <row r="60351" ht="15.75" customHeight="1"/>
    <row r="60352" ht="15.75" customHeight="1"/>
    <row r="60353" ht="15.75" customHeight="1"/>
    <row r="60354" ht="15.75" customHeight="1"/>
    <row r="60355" ht="15.75" customHeight="1"/>
    <row r="60356" ht="15.75" customHeight="1"/>
    <row r="60357" ht="15.75" customHeight="1"/>
    <row r="60358" ht="15.75" customHeight="1"/>
    <row r="60359" ht="15.75" customHeight="1"/>
    <row r="60360" ht="15.75" customHeight="1"/>
    <row r="60361" ht="15.75" customHeight="1"/>
    <row r="60362" ht="15.75" customHeight="1"/>
    <row r="60363" ht="15.75" customHeight="1"/>
    <row r="60364" ht="15.75" customHeight="1"/>
    <row r="60365" ht="15.75" customHeight="1"/>
    <row r="60366" ht="15.75" customHeight="1"/>
    <row r="60367" ht="15.75" customHeight="1"/>
    <row r="60368" ht="15.75" customHeight="1"/>
    <row r="60369" ht="15.75" customHeight="1"/>
    <row r="60370" ht="15.75" customHeight="1"/>
    <row r="60371" ht="15.75" customHeight="1"/>
    <row r="60372" ht="15.75" customHeight="1"/>
    <row r="60373" ht="15.75" customHeight="1"/>
    <row r="60374" ht="15.75" customHeight="1"/>
    <row r="60375" ht="15.75" customHeight="1"/>
    <row r="60376" ht="15.75" customHeight="1"/>
    <row r="60377" ht="15.75" customHeight="1"/>
    <row r="60378" ht="15.75" customHeight="1"/>
    <row r="60379" ht="15.75" customHeight="1"/>
    <row r="60380" ht="15.75" customHeight="1"/>
    <row r="60381" ht="15.75" customHeight="1"/>
    <row r="60382" ht="15.75" customHeight="1"/>
    <row r="60383" ht="15.75" customHeight="1"/>
    <row r="60384" ht="15.75" customHeight="1"/>
    <row r="60385" ht="15.75" customHeight="1"/>
    <row r="60386" ht="15.75" customHeight="1"/>
    <row r="60387" ht="15.75" customHeight="1"/>
    <row r="60388" ht="15.75" customHeight="1"/>
    <row r="60389" ht="15.75" customHeight="1"/>
    <row r="60390" ht="15.75" customHeight="1"/>
    <row r="60391" ht="15.75" customHeight="1"/>
    <row r="60392" ht="15.75" customHeight="1"/>
    <row r="60393" ht="15.75" customHeight="1"/>
    <row r="60394" ht="15.75" customHeight="1"/>
    <row r="60395" ht="15.75" customHeight="1"/>
    <row r="60396" ht="15.75" customHeight="1"/>
    <row r="60397" ht="15.75" customHeight="1"/>
    <row r="60398" ht="15.75" customHeight="1"/>
    <row r="60399" ht="15.75" customHeight="1"/>
    <row r="60400" ht="15.75" customHeight="1"/>
    <row r="60401" ht="15.75" customHeight="1"/>
    <row r="60402" ht="15.75" customHeight="1"/>
    <row r="60403" ht="15.75" customHeight="1"/>
    <row r="60404" ht="15.75" customHeight="1"/>
    <row r="60405" ht="15.75" customHeight="1"/>
    <row r="60406" ht="15.75" customHeight="1"/>
    <row r="60407" ht="15.75" customHeight="1"/>
    <row r="60408" ht="15.75" customHeight="1"/>
    <row r="60409" ht="15.75" customHeight="1"/>
    <row r="60410" ht="15.75" customHeight="1"/>
    <row r="60411" ht="15.75" customHeight="1"/>
    <row r="60412" ht="15.75" customHeight="1"/>
    <row r="60413" ht="15.75" customHeight="1"/>
    <row r="60414" ht="15.75" customHeight="1"/>
    <row r="60415" ht="15.75" customHeight="1"/>
    <row r="60416" ht="15.75" customHeight="1"/>
    <row r="60417" ht="15.75" customHeight="1"/>
    <row r="60418" ht="15.75" customHeight="1"/>
    <row r="60419" ht="15.75" customHeight="1"/>
    <row r="60420" ht="15.75" customHeight="1"/>
    <row r="60421" ht="15.75" customHeight="1"/>
    <row r="60422" ht="15.75" customHeight="1"/>
    <row r="60423" ht="15.75" customHeight="1"/>
    <row r="60424" ht="15.75" customHeight="1"/>
    <row r="60425" ht="15.75" customHeight="1"/>
    <row r="60426" ht="15.75" customHeight="1"/>
    <row r="60427" ht="15.75" customHeight="1"/>
    <row r="60428" ht="15.75" customHeight="1"/>
    <row r="60429" ht="15.75" customHeight="1"/>
    <row r="60430" ht="15.75" customHeight="1"/>
    <row r="60431" ht="15.75" customHeight="1"/>
    <row r="60432" ht="15.75" customHeight="1"/>
    <row r="60433" ht="15.75" customHeight="1"/>
    <row r="60434" ht="15.75" customHeight="1"/>
    <row r="60435" ht="15.75" customHeight="1"/>
    <row r="60436" ht="15.75" customHeight="1"/>
    <row r="60437" ht="15.75" customHeight="1"/>
    <row r="60438" ht="15.75" customHeight="1"/>
    <row r="60439" ht="15.75" customHeight="1"/>
    <row r="60440" ht="15.75" customHeight="1"/>
    <row r="60441" ht="15.75" customHeight="1"/>
    <row r="60442" ht="15.75" customHeight="1"/>
    <row r="60443" ht="15.75" customHeight="1"/>
    <row r="60444" ht="15.75" customHeight="1"/>
    <row r="60445" ht="15.75" customHeight="1"/>
    <row r="60446" ht="15.75" customHeight="1"/>
    <row r="60447" ht="15.75" customHeight="1"/>
    <row r="60448" ht="15.75" customHeight="1"/>
    <row r="60449" ht="15.75" customHeight="1"/>
    <row r="60450" ht="15.75" customHeight="1"/>
    <row r="60451" ht="15.75" customHeight="1"/>
    <row r="60452" ht="15.75" customHeight="1"/>
    <row r="60453" ht="15.75" customHeight="1"/>
    <row r="60454" ht="15.75" customHeight="1"/>
    <row r="60455" ht="15.75" customHeight="1"/>
    <row r="60456" ht="15.75" customHeight="1"/>
    <row r="60457" ht="15.75" customHeight="1"/>
    <row r="60458" ht="15.75" customHeight="1"/>
    <row r="60459" ht="15.75" customHeight="1"/>
    <row r="60460" ht="15.75" customHeight="1"/>
    <row r="60461" ht="15.75" customHeight="1"/>
    <row r="60462" ht="15.75" customHeight="1"/>
    <row r="60463" ht="15.75" customHeight="1"/>
    <row r="60464" ht="15.75" customHeight="1"/>
    <row r="60465" ht="15.75" customHeight="1"/>
    <row r="60466" ht="15.75" customHeight="1"/>
    <row r="60467" ht="15.75" customHeight="1"/>
    <row r="60468" ht="15.75" customHeight="1"/>
    <row r="60469" ht="15.75" customHeight="1"/>
    <row r="60470" ht="15.75" customHeight="1"/>
    <row r="60471" ht="15.75" customHeight="1"/>
    <row r="60472" ht="15.75" customHeight="1"/>
    <row r="60473" ht="15.75" customHeight="1"/>
    <row r="60474" ht="15.75" customHeight="1"/>
    <row r="60475" ht="15.75" customHeight="1"/>
    <row r="60476" ht="15.75" customHeight="1"/>
    <row r="60477" ht="15.75" customHeight="1"/>
    <row r="60478" ht="15.75" customHeight="1"/>
    <row r="60479" ht="15.75" customHeight="1"/>
    <row r="60480" ht="15.75" customHeight="1"/>
    <row r="60481" ht="15.75" customHeight="1"/>
    <row r="60482" ht="15.75" customHeight="1"/>
    <row r="60483" ht="15.75" customHeight="1"/>
    <row r="60484" ht="15.75" customHeight="1"/>
    <row r="60485" ht="15.75" customHeight="1"/>
    <row r="60486" ht="15.75" customHeight="1"/>
    <row r="60487" ht="15.75" customHeight="1"/>
    <row r="60488" ht="15.75" customHeight="1"/>
    <row r="60489" ht="15.75" customHeight="1"/>
    <row r="60490" ht="15.75" customHeight="1"/>
    <row r="60491" ht="15.75" customHeight="1"/>
    <row r="60492" ht="15.75" customHeight="1"/>
    <row r="60493" ht="15.75" customHeight="1"/>
    <row r="60494" ht="15.75" customHeight="1"/>
    <row r="60495" ht="15.75" customHeight="1"/>
    <row r="60496" ht="15.75" customHeight="1"/>
    <row r="60497" ht="15.75" customHeight="1"/>
    <row r="60498" ht="15.75" customHeight="1"/>
    <row r="60499" ht="15.75" customHeight="1"/>
    <row r="60500" ht="15.75" customHeight="1"/>
    <row r="60501" ht="15.75" customHeight="1"/>
    <row r="60502" ht="15.75" customHeight="1"/>
    <row r="60503" ht="15.75" customHeight="1"/>
    <row r="60504" ht="15.75" customHeight="1"/>
    <row r="60505" ht="15.75" customHeight="1"/>
    <row r="60506" ht="15.75" customHeight="1"/>
    <row r="60507" ht="15.75" customHeight="1"/>
    <row r="60508" ht="15.75" customHeight="1"/>
    <row r="60509" ht="15.75" customHeight="1"/>
    <row r="60510" ht="15.75" customHeight="1"/>
    <row r="60511" ht="15.75" customHeight="1"/>
    <row r="60512" ht="15.75" customHeight="1"/>
    <row r="60513" ht="15.75" customHeight="1"/>
    <row r="60514" ht="15.75" customHeight="1"/>
    <row r="60515" ht="15.75" customHeight="1"/>
    <row r="60516" ht="15.75" customHeight="1"/>
    <row r="60517" ht="15.75" customHeight="1"/>
    <row r="60518" ht="15.75" customHeight="1"/>
    <row r="60519" ht="15.75" customHeight="1"/>
    <row r="60520" ht="15.75" customHeight="1"/>
    <row r="60521" ht="15.75" customHeight="1"/>
    <row r="60522" ht="15.75" customHeight="1"/>
    <row r="60523" ht="15.75" customHeight="1"/>
    <row r="60524" ht="15.75" customHeight="1"/>
    <row r="60525" ht="15.75" customHeight="1"/>
    <row r="60526" ht="15.75" customHeight="1"/>
    <row r="60527" ht="15.75" customHeight="1"/>
    <row r="60528" ht="15.75" customHeight="1"/>
    <row r="60529" ht="15.75" customHeight="1"/>
    <row r="60530" ht="15.75" customHeight="1"/>
    <row r="60531" ht="15.75" customHeight="1"/>
    <row r="60532" ht="15.75" customHeight="1"/>
    <row r="60533" ht="15.75" customHeight="1"/>
    <row r="60534" ht="15.75" customHeight="1"/>
    <row r="60535" ht="15.75" customHeight="1"/>
    <row r="60536" ht="15.75" customHeight="1"/>
    <row r="60537" ht="15.75" customHeight="1"/>
    <row r="60538" ht="15.75" customHeight="1"/>
    <row r="60539" ht="15.75" customHeight="1"/>
    <row r="60540" ht="15.75" customHeight="1"/>
    <row r="60541" ht="15.75" customHeight="1"/>
    <row r="60542" ht="15.75" customHeight="1"/>
    <row r="60543" ht="15.75" customHeight="1"/>
    <row r="60544" ht="15.75" customHeight="1"/>
    <row r="60545" ht="15.75" customHeight="1"/>
    <row r="60546" ht="15.75" customHeight="1"/>
    <row r="60547" ht="15.75" customHeight="1"/>
    <row r="60548" ht="15.75" customHeight="1"/>
    <row r="60549" ht="15.75" customHeight="1"/>
    <row r="60550" ht="15.75" customHeight="1"/>
    <row r="60551" ht="15.75" customHeight="1"/>
    <row r="60552" ht="15.75" customHeight="1"/>
    <row r="60553" ht="15.75" customHeight="1"/>
    <row r="60554" ht="15.75" customHeight="1"/>
    <row r="60555" ht="15.75" customHeight="1"/>
    <row r="60556" ht="15.75" customHeight="1"/>
    <row r="60557" ht="15.75" customHeight="1"/>
    <row r="60558" ht="15.75" customHeight="1"/>
    <row r="60559" ht="15.75" customHeight="1"/>
    <row r="60560" ht="15.75" customHeight="1"/>
    <row r="60561" ht="15.75" customHeight="1"/>
    <row r="60562" ht="15.75" customHeight="1"/>
    <row r="60563" ht="15.75" customHeight="1"/>
    <row r="60564" ht="15.75" customHeight="1"/>
    <row r="60565" ht="15.75" customHeight="1"/>
    <row r="60566" ht="15.75" customHeight="1"/>
    <row r="60567" ht="15.75" customHeight="1"/>
    <row r="60568" ht="15.75" customHeight="1"/>
    <row r="60569" ht="15.75" customHeight="1"/>
    <row r="60570" ht="15.75" customHeight="1"/>
    <row r="60571" ht="15.75" customHeight="1"/>
    <row r="60572" ht="15.75" customHeight="1"/>
    <row r="60573" ht="15.75" customHeight="1"/>
    <row r="60574" ht="15.75" customHeight="1"/>
    <row r="60575" ht="15.75" customHeight="1"/>
    <row r="60576" ht="15.75" customHeight="1"/>
    <row r="60577" ht="15.75" customHeight="1"/>
    <row r="60578" ht="15.75" customHeight="1"/>
    <row r="60579" ht="15.75" customHeight="1"/>
    <row r="60580" ht="15.75" customHeight="1"/>
    <row r="60581" ht="15.75" customHeight="1"/>
    <row r="60582" ht="15.75" customHeight="1"/>
    <row r="60583" ht="15.75" customHeight="1"/>
    <row r="60584" ht="15.75" customHeight="1"/>
    <row r="60585" ht="15.75" customHeight="1"/>
    <row r="60586" ht="15.75" customHeight="1"/>
    <row r="60587" ht="15.75" customHeight="1"/>
    <row r="60588" ht="15.75" customHeight="1"/>
    <row r="60589" ht="15.75" customHeight="1"/>
    <row r="60590" ht="15.75" customHeight="1"/>
    <row r="60591" ht="15.75" customHeight="1"/>
    <row r="60592" ht="15.75" customHeight="1"/>
    <row r="60593" ht="15.75" customHeight="1"/>
    <row r="60594" ht="15.75" customHeight="1"/>
    <row r="60595" ht="15.75" customHeight="1"/>
    <row r="60596" ht="15.75" customHeight="1"/>
    <row r="60597" ht="15.75" customHeight="1"/>
    <row r="60598" ht="15.75" customHeight="1"/>
    <row r="60599" ht="15.75" customHeight="1"/>
    <row r="60600" ht="15.75" customHeight="1"/>
    <row r="60601" ht="15.75" customHeight="1"/>
    <row r="60602" ht="15.75" customHeight="1"/>
    <row r="60603" ht="15.75" customHeight="1"/>
    <row r="60604" ht="15.75" customHeight="1"/>
    <row r="60605" ht="15.75" customHeight="1"/>
    <row r="60606" ht="15.75" customHeight="1"/>
    <row r="60607" ht="15.75" customHeight="1"/>
    <row r="60608" ht="15.75" customHeight="1"/>
    <row r="60609" ht="15.75" customHeight="1"/>
    <row r="60610" ht="15.75" customHeight="1"/>
    <row r="60611" ht="15.75" customHeight="1"/>
    <row r="60612" ht="15.75" customHeight="1"/>
    <row r="60613" ht="15.75" customHeight="1"/>
    <row r="60614" ht="15.75" customHeight="1"/>
    <row r="60615" ht="15.75" customHeight="1"/>
    <row r="60616" ht="15.75" customHeight="1"/>
    <row r="60617" ht="15.75" customHeight="1"/>
    <row r="60618" ht="15.75" customHeight="1"/>
    <row r="60619" ht="15.75" customHeight="1"/>
    <row r="60620" ht="15.75" customHeight="1"/>
    <row r="60621" ht="15.75" customHeight="1"/>
    <row r="60622" ht="15.75" customHeight="1"/>
    <row r="60623" ht="15.75" customHeight="1"/>
    <row r="60624" ht="15.75" customHeight="1"/>
    <row r="60625" ht="15.75" customHeight="1"/>
    <row r="60626" ht="15.75" customHeight="1"/>
    <row r="60627" ht="15.75" customHeight="1"/>
    <row r="60628" ht="15.75" customHeight="1"/>
    <row r="60629" ht="15.75" customHeight="1"/>
    <row r="60630" ht="15.75" customHeight="1"/>
    <row r="60631" ht="15.75" customHeight="1"/>
    <row r="60632" ht="15.75" customHeight="1"/>
    <row r="60633" ht="15.75" customHeight="1"/>
    <row r="60634" ht="15.75" customHeight="1"/>
    <row r="60635" ht="15.75" customHeight="1"/>
    <row r="60636" ht="15.75" customHeight="1"/>
    <row r="60637" ht="15.75" customHeight="1"/>
    <row r="60638" ht="15.75" customHeight="1"/>
    <row r="60639" ht="15.75" customHeight="1"/>
    <row r="60640" ht="15.75" customHeight="1"/>
    <row r="60641" ht="15.75" customHeight="1"/>
    <row r="60642" ht="15.75" customHeight="1"/>
    <row r="60643" ht="15.75" customHeight="1"/>
    <row r="60644" ht="15.75" customHeight="1"/>
    <row r="60645" ht="15.75" customHeight="1"/>
    <row r="60646" ht="15.75" customHeight="1"/>
    <row r="60647" ht="15.75" customHeight="1"/>
    <row r="60648" ht="15.75" customHeight="1"/>
    <row r="60649" ht="15.75" customHeight="1"/>
    <row r="60650" ht="15.75" customHeight="1"/>
    <row r="60651" ht="15.75" customHeight="1"/>
    <row r="60652" ht="15.75" customHeight="1"/>
    <row r="60653" ht="15.75" customHeight="1"/>
    <row r="60654" ht="15.75" customHeight="1"/>
    <row r="60655" ht="15.75" customHeight="1"/>
    <row r="60656" ht="15.75" customHeight="1"/>
    <row r="60657" ht="15.75" customHeight="1"/>
    <row r="60658" ht="15.75" customHeight="1"/>
    <row r="60659" ht="15.75" customHeight="1"/>
    <row r="60660" ht="15.75" customHeight="1"/>
    <row r="60661" ht="15.75" customHeight="1"/>
    <row r="60662" ht="15.75" customHeight="1"/>
    <row r="60663" ht="15.75" customHeight="1"/>
    <row r="60664" ht="15.75" customHeight="1"/>
    <row r="60665" ht="15.75" customHeight="1"/>
    <row r="60666" ht="15.75" customHeight="1"/>
    <row r="60667" ht="15.75" customHeight="1"/>
    <row r="60668" ht="15.75" customHeight="1"/>
    <row r="60669" ht="15.75" customHeight="1"/>
    <row r="60670" ht="15.75" customHeight="1"/>
    <row r="60671" ht="15.75" customHeight="1"/>
    <row r="60672" ht="15.75" customHeight="1"/>
    <row r="60673" ht="15.75" customHeight="1"/>
    <row r="60674" ht="15.75" customHeight="1"/>
    <row r="60675" ht="15.75" customHeight="1"/>
    <row r="60676" ht="15.75" customHeight="1"/>
    <row r="60677" ht="15.75" customHeight="1"/>
    <row r="60678" ht="15.75" customHeight="1"/>
    <row r="60679" ht="15.75" customHeight="1"/>
    <row r="60680" ht="15.75" customHeight="1"/>
    <row r="60681" ht="15.75" customHeight="1"/>
    <row r="60682" ht="15.75" customHeight="1"/>
    <row r="60683" ht="15.75" customHeight="1"/>
    <row r="60684" ht="15.75" customHeight="1"/>
    <row r="60685" ht="15.75" customHeight="1"/>
    <row r="60686" ht="15.75" customHeight="1"/>
    <row r="60687" ht="15.75" customHeight="1"/>
    <row r="60688" ht="15.75" customHeight="1"/>
    <row r="60689" ht="15.75" customHeight="1"/>
    <row r="60690" ht="15.75" customHeight="1"/>
    <row r="60691" ht="15.75" customHeight="1"/>
    <row r="60692" ht="15.75" customHeight="1"/>
    <row r="60693" ht="15.75" customHeight="1"/>
    <row r="60694" ht="15.75" customHeight="1"/>
    <row r="60695" ht="15.75" customHeight="1"/>
    <row r="60696" ht="15.75" customHeight="1"/>
    <row r="60697" ht="15.75" customHeight="1"/>
    <row r="60698" ht="15.75" customHeight="1"/>
    <row r="60699" ht="15.75" customHeight="1"/>
    <row r="60700" ht="15.75" customHeight="1"/>
    <row r="60701" ht="15.75" customHeight="1"/>
    <row r="60702" ht="15.75" customHeight="1"/>
    <row r="60703" ht="15.75" customHeight="1"/>
    <row r="60704" ht="15.75" customHeight="1"/>
    <row r="60705" ht="15.75" customHeight="1"/>
    <row r="60706" ht="15.75" customHeight="1"/>
    <row r="60707" ht="15.75" customHeight="1"/>
    <row r="60708" ht="15.75" customHeight="1"/>
    <row r="60709" ht="15.75" customHeight="1"/>
    <row r="60710" ht="15.75" customHeight="1"/>
    <row r="60711" ht="15.75" customHeight="1"/>
    <row r="60712" ht="15.75" customHeight="1"/>
    <row r="60713" ht="15.75" customHeight="1"/>
    <row r="60714" ht="15.75" customHeight="1"/>
    <row r="60715" ht="15.75" customHeight="1"/>
    <row r="60716" ht="15.75" customHeight="1"/>
    <row r="60717" ht="15.75" customHeight="1"/>
    <row r="60718" ht="15.75" customHeight="1"/>
    <row r="60719" ht="15.75" customHeight="1"/>
    <row r="60720" ht="15.75" customHeight="1"/>
    <row r="60721" ht="15.75" customHeight="1"/>
    <row r="60722" ht="15.75" customHeight="1"/>
    <row r="60723" ht="15.75" customHeight="1"/>
    <row r="60724" ht="15.75" customHeight="1"/>
    <row r="60725" ht="15.75" customHeight="1"/>
    <row r="60726" ht="15.75" customHeight="1"/>
    <row r="60727" ht="15.75" customHeight="1"/>
    <row r="60728" ht="15.75" customHeight="1"/>
    <row r="60729" ht="15.75" customHeight="1"/>
    <row r="60730" ht="15.75" customHeight="1"/>
    <row r="60731" ht="15.75" customHeight="1"/>
    <row r="60732" ht="15.75" customHeight="1"/>
    <row r="60733" ht="15.75" customHeight="1"/>
    <row r="60734" ht="15.75" customHeight="1"/>
    <row r="60735" ht="15.75" customHeight="1"/>
    <row r="60736" ht="15.75" customHeight="1"/>
    <row r="60737" ht="15.75" customHeight="1"/>
    <row r="60738" ht="15.75" customHeight="1"/>
    <row r="60739" ht="15.75" customHeight="1"/>
    <row r="60740" ht="15.75" customHeight="1"/>
    <row r="60741" ht="15.75" customHeight="1"/>
    <row r="60742" ht="15.75" customHeight="1"/>
    <row r="60743" ht="15.75" customHeight="1"/>
    <row r="60744" ht="15.75" customHeight="1"/>
    <row r="60745" ht="15.75" customHeight="1"/>
    <row r="60746" ht="15.75" customHeight="1"/>
    <row r="60747" ht="15.75" customHeight="1"/>
    <row r="60748" ht="15.75" customHeight="1"/>
    <row r="60749" ht="15.75" customHeight="1"/>
    <row r="60750" ht="15.75" customHeight="1"/>
    <row r="60751" ht="15.75" customHeight="1"/>
    <row r="60752" ht="15.75" customHeight="1"/>
    <row r="60753" ht="15.75" customHeight="1"/>
    <row r="60754" ht="15.75" customHeight="1"/>
    <row r="60755" ht="15.75" customHeight="1"/>
    <row r="60756" ht="15.75" customHeight="1"/>
    <row r="60757" ht="15.75" customHeight="1"/>
    <row r="60758" ht="15.75" customHeight="1"/>
    <row r="60759" ht="15.75" customHeight="1"/>
    <row r="60760" ht="15.75" customHeight="1"/>
    <row r="60761" ht="15.75" customHeight="1"/>
    <row r="60762" ht="15.75" customHeight="1"/>
    <row r="60763" ht="15.75" customHeight="1"/>
    <row r="60764" ht="15.75" customHeight="1"/>
    <row r="60765" ht="15.75" customHeight="1"/>
    <row r="60766" ht="15.75" customHeight="1"/>
    <row r="60767" ht="15.75" customHeight="1"/>
    <row r="60768" ht="15.75" customHeight="1"/>
    <row r="60769" ht="15.75" customHeight="1"/>
    <row r="60770" ht="15.75" customHeight="1"/>
    <row r="60771" ht="15.75" customHeight="1"/>
    <row r="60772" ht="15.75" customHeight="1"/>
    <row r="60773" ht="15.75" customHeight="1"/>
    <row r="60774" ht="15.75" customHeight="1"/>
    <row r="60775" ht="15.75" customHeight="1"/>
    <row r="60776" ht="15.75" customHeight="1"/>
    <row r="60777" ht="15.75" customHeight="1"/>
    <row r="60778" ht="15.75" customHeight="1"/>
    <row r="60779" ht="15.75" customHeight="1"/>
    <row r="60780" ht="15.75" customHeight="1"/>
    <row r="60781" ht="15.75" customHeight="1"/>
    <row r="60782" ht="15.75" customHeight="1"/>
    <row r="60783" ht="15.75" customHeight="1"/>
    <row r="60784" ht="15.75" customHeight="1"/>
    <row r="60785" ht="15.75" customHeight="1"/>
    <row r="60786" ht="15.75" customHeight="1"/>
    <row r="60787" ht="15.75" customHeight="1"/>
    <row r="60788" ht="15.75" customHeight="1"/>
    <row r="60789" ht="15.75" customHeight="1"/>
    <row r="60790" ht="15.75" customHeight="1"/>
    <row r="60791" ht="15.75" customHeight="1"/>
    <row r="60792" ht="15.75" customHeight="1"/>
    <row r="60793" ht="15.75" customHeight="1"/>
    <row r="60794" ht="15.75" customHeight="1"/>
    <row r="60795" ht="15.75" customHeight="1"/>
    <row r="60796" ht="15.75" customHeight="1"/>
    <row r="60797" ht="15.75" customHeight="1"/>
    <row r="60798" ht="15.75" customHeight="1"/>
    <row r="60799" ht="15.75" customHeight="1"/>
    <row r="60800" ht="15.75" customHeight="1"/>
    <row r="60801" ht="15.75" customHeight="1"/>
    <row r="60802" ht="15.75" customHeight="1"/>
    <row r="60803" ht="15.75" customHeight="1"/>
    <row r="60804" ht="15.75" customHeight="1"/>
    <row r="60805" ht="15.75" customHeight="1"/>
    <row r="60806" ht="15.75" customHeight="1"/>
    <row r="60807" ht="15.75" customHeight="1"/>
    <row r="60808" ht="15.75" customHeight="1"/>
    <row r="60809" ht="15.75" customHeight="1"/>
    <row r="60810" ht="15.75" customHeight="1"/>
    <row r="60811" ht="15.75" customHeight="1"/>
    <row r="60812" ht="15.75" customHeight="1"/>
    <row r="60813" ht="15.75" customHeight="1"/>
    <row r="60814" ht="15.75" customHeight="1"/>
    <row r="60815" ht="15.75" customHeight="1"/>
    <row r="60816" ht="15.75" customHeight="1"/>
    <row r="60817" ht="15.75" customHeight="1"/>
    <row r="60818" ht="15.75" customHeight="1"/>
    <row r="60819" ht="15.75" customHeight="1"/>
    <row r="60820" ht="15.75" customHeight="1"/>
    <row r="60821" ht="15.75" customHeight="1"/>
    <row r="60822" ht="15.75" customHeight="1"/>
    <row r="60823" ht="15.75" customHeight="1"/>
    <row r="60824" ht="15.75" customHeight="1"/>
    <row r="60825" ht="15.75" customHeight="1"/>
    <row r="60826" ht="15.75" customHeight="1"/>
    <row r="60827" ht="15.75" customHeight="1"/>
    <row r="60828" ht="15.75" customHeight="1"/>
    <row r="60829" ht="15.75" customHeight="1"/>
    <row r="60830" ht="15.75" customHeight="1"/>
    <row r="60831" ht="15.75" customHeight="1"/>
    <row r="60832" ht="15.75" customHeight="1"/>
    <row r="60833" ht="15.75" customHeight="1"/>
    <row r="60834" ht="15.75" customHeight="1"/>
    <row r="60835" ht="15.75" customHeight="1"/>
    <row r="60836" ht="15.75" customHeight="1"/>
    <row r="60837" ht="15.75" customHeight="1"/>
    <row r="60838" ht="15.75" customHeight="1"/>
    <row r="60839" ht="15.75" customHeight="1"/>
    <row r="60840" ht="15.75" customHeight="1"/>
    <row r="60841" ht="15.75" customHeight="1"/>
    <row r="60842" ht="15.75" customHeight="1"/>
    <row r="60843" ht="15.75" customHeight="1"/>
    <row r="60844" ht="15.75" customHeight="1"/>
    <row r="60845" ht="15.75" customHeight="1"/>
    <row r="60846" ht="15.75" customHeight="1"/>
    <row r="60847" ht="15.75" customHeight="1"/>
    <row r="60848" ht="15.75" customHeight="1"/>
    <row r="60849" ht="15.75" customHeight="1"/>
    <row r="60850" ht="15.75" customHeight="1"/>
    <row r="60851" ht="15.75" customHeight="1"/>
    <row r="60852" ht="15.75" customHeight="1"/>
    <row r="60853" ht="15.75" customHeight="1"/>
    <row r="60854" ht="15.75" customHeight="1"/>
    <row r="60855" ht="15.75" customHeight="1"/>
    <row r="60856" ht="15.75" customHeight="1"/>
    <row r="60857" ht="15.75" customHeight="1"/>
    <row r="60858" ht="15.75" customHeight="1"/>
    <row r="60859" ht="15.75" customHeight="1"/>
    <row r="60860" ht="15.75" customHeight="1"/>
    <row r="60861" ht="15.75" customHeight="1"/>
    <row r="60862" ht="15.75" customHeight="1"/>
    <row r="60863" ht="15.75" customHeight="1"/>
    <row r="60864" ht="15.75" customHeight="1"/>
    <row r="60865" ht="15.75" customHeight="1"/>
    <row r="60866" ht="15.75" customHeight="1"/>
    <row r="60867" ht="15.75" customHeight="1"/>
    <row r="60868" ht="15.75" customHeight="1"/>
    <row r="60869" ht="15.75" customHeight="1"/>
    <row r="60870" ht="15.75" customHeight="1"/>
    <row r="60871" ht="15.75" customHeight="1"/>
    <row r="60872" ht="15.75" customHeight="1"/>
    <row r="60873" ht="15.75" customHeight="1"/>
    <row r="60874" ht="15.75" customHeight="1"/>
    <row r="60875" ht="15.75" customHeight="1"/>
    <row r="60876" ht="15.75" customHeight="1"/>
    <row r="60877" ht="15.75" customHeight="1"/>
    <row r="60878" ht="15.75" customHeight="1"/>
    <row r="60879" ht="15.75" customHeight="1"/>
    <row r="60880" ht="15.75" customHeight="1"/>
    <row r="60881" ht="15.75" customHeight="1"/>
    <row r="60882" ht="15.75" customHeight="1"/>
    <row r="60883" ht="15.75" customHeight="1"/>
    <row r="60884" ht="15.75" customHeight="1"/>
    <row r="60885" ht="15.75" customHeight="1"/>
    <row r="60886" ht="15.75" customHeight="1"/>
    <row r="60887" ht="15.75" customHeight="1"/>
    <row r="60888" ht="15.75" customHeight="1"/>
    <row r="60889" ht="15.75" customHeight="1"/>
    <row r="60890" ht="15.75" customHeight="1"/>
    <row r="60891" ht="15.75" customHeight="1"/>
    <row r="60892" ht="15.75" customHeight="1"/>
    <row r="60893" ht="15.75" customHeight="1"/>
    <row r="60894" ht="15.75" customHeight="1"/>
    <row r="60895" ht="15.75" customHeight="1"/>
    <row r="60896" ht="15.75" customHeight="1"/>
    <row r="60897" ht="15.75" customHeight="1"/>
    <row r="60898" ht="15.75" customHeight="1"/>
    <row r="60899" ht="15.75" customHeight="1"/>
    <row r="60900" ht="15.75" customHeight="1"/>
    <row r="60901" ht="15.75" customHeight="1"/>
    <row r="60902" ht="15.75" customHeight="1"/>
    <row r="60903" ht="15.75" customHeight="1"/>
    <row r="60904" ht="15.75" customHeight="1"/>
    <row r="60905" ht="15.75" customHeight="1"/>
    <row r="60906" ht="15.75" customHeight="1"/>
    <row r="60907" ht="15.75" customHeight="1"/>
    <row r="60908" ht="15.75" customHeight="1"/>
    <row r="60909" ht="15.75" customHeight="1"/>
    <row r="60910" ht="15.75" customHeight="1"/>
    <row r="60911" ht="15.75" customHeight="1"/>
    <row r="60912" ht="15.75" customHeight="1"/>
    <row r="60913" ht="15.75" customHeight="1"/>
    <row r="60914" ht="15.75" customHeight="1"/>
    <row r="60915" ht="15.75" customHeight="1"/>
    <row r="60916" ht="15.75" customHeight="1"/>
    <row r="60917" ht="15.75" customHeight="1"/>
    <row r="60918" ht="15.75" customHeight="1"/>
    <row r="60919" ht="15.75" customHeight="1"/>
    <row r="60920" ht="15.75" customHeight="1"/>
    <row r="60921" ht="15.75" customHeight="1"/>
    <row r="60922" ht="15.75" customHeight="1"/>
    <row r="60923" ht="15.75" customHeight="1"/>
    <row r="60924" ht="15.75" customHeight="1"/>
    <row r="60925" ht="15.75" customHeight="1"/>
    <row r="60926" ht="15.75" customHeight="1"/>
    <row r="60927" ht="15.75" customHeight="1"/>
    <row r="60928" ht="15.75" customHeight="1"/>
    <row r="60929" ht="15.75" customHeight="1"/>
    <row r="60930" ht="15.75" customHeight="1"/>
    <row r="60931" ht="15.75" customHeight="1"/>
    <row r="60932" ht="15.75" customHeight="1"/>
    <row r="60933" ht="15.75" customHeight="1"/>
    <row r="60934" ht="15.75" customHeight="1"/>
    <row r="60935" ht="15.75" customHeight="1"/>
    <row r="60936" ht="15.75" customHeight="1"/>
    <row r="60937" ht="15.75" customHeight="1"/>
    <row r="60938" ht="15.75" customHeight="1"/>
    <row r="60939" ht="15.75" customHeight="1"/>
    <row r="60940" ht="15.75" customHeight="1"/>
    <row r="60941" ht="15.75" customHeight="1"/>
    <row r="60942" ht="15.75" customHeight="1"/>
    <row r="60943" ht="15.75" customHeight="1"/>
    <row r="60944" ht="15.75" customHeight="1"/>
    <row r="60945" ht="15.75" customHeight="1"/>
    <row r="60946" ht="15.75" customHeight="1"/>
    <row r="60947" ht="15.75" customHeight="1"/>
    <row r="60948" ht="15.75" customHeight="1"/>
    <row r="60949" ht="15.75" customHeight="1"/>
    <row r="60950" ht="15.75" customHeight="1"/>
    <row r="60951" ht="15.75" customHeight="1"/>
    <row r="60952" ht="15.75" customHeight="1"/>
    <row r="60953" ht="15.75" customHeight="1"/>
    <row r="60954" ht="15.75" customHeight="1"/>
    <row r="60955" ht="15.75" customHeight="1"/>
    <row r="60956" ht="15.75" customHeight="1"/>
    <row r="60957" ht="15.75" customHeight="1"/>
    <row r="60958" ht="15.75" customHeight="1"/>
    <row r="60959" ht="15.75" customHeight="1"/>
    <row r="60960" ht="15.75" customHeight="1"/>
    <row r="60961" ht="15.75" customHeight="1"/>
    <row r="60962" ht="15.75" customHeight="1"/>
    <row r="60963" ht="15.75" customHeight="1"/>
    <row r="60964" ht="15.75" customHeight="1"/>
    <row r="60965" ht="15.75" customHeight="1"/>
    <row r="60966" ht="15.75" customHeight="1"/>
    <row r="60967" ht="15.75" customHeight="1"/>
    <row r="60968" ht="15.75" customHeight="1"/>
    <row r="60969" ht="15.75" customHeight="1"/>
    <row r="60970" ht="15.75" customHeight="1"/>
    <row r="60971" ht="15.75" customHeight="1"/>
    <row r="60972" ht="15.75" customHeight="1"/>
    <row r="60973" ht="15.75" customHeight="1"/>
    <row r="60974" ht="15.75" customHeight="1"/>
    <row r="60975" ht="15.75" customHeight="1"/>
    <row r="60976" ht="15.75" customHeight="1"/>
    <row r="60977" ht="15.75" customHeight="1"/>
    <row r="60978" ht="15.75" customHeight="1"/>
    <row r="60979" ht="15.75" customHeight="1"/>
    <row r="60980" ht="15.75" customHeight="1"/>
    <row r="60981" ht="15.75" customHeight="1"/>
    <row r="60982" ht="15.75" customHeight="1"/>
    <row r="60983" ht="15.75" customHeight="1"/>
    <row r="60984" ht="15.75" customHeight="1"/>
    <row r="60985" ht="15.75" customHeight="1"/>
    <row r="60986" ht="15.75" customHeight="1"/>
    <row r="60987" ht="15.75" customHeight="1"/>
    <row r="60988" ht="15.75" customHeight="1"/>
    <row r="60989" ht="15.75" customHeight="1"/>
    <row r="60990" ht="15.75" customHeight="1"/>
    <row r="60991" ht="15.75" customHeight="1"/>
    <row r="60992" ht="15.75" customHeight="1"/>
    <row r="60993" ht="15.75" customHeight="1"/>
    <row r="60994" ht="15.75" customHeight="1"/>
    <row r="60995" ht="15.75" customHeight="1"/>
    <row r="60996" ht="15.75" customHeight="1"/>
    <row r="60997" ht="15.75" customHeight="1"/>
    <row r="60998" ht="15.75" customHeight="1"/>
    <row r="60999" ht="15.75" customHeight="1"/>
    <row r="61000" ht="15.75" customHeight="1"/>
    <row r="61001" ht="15.75" customHeight="1"/>
    <row r="61002" ht="15.75" customHeight="1"/>
    <row r="61003" ht="15.75" customHeight="1"/>
    <row r="61004" ht="15.75" customHeight="1"/>
    <row r="61005" ht="15.75" customHeight="1"/>
    <row r="61006" ht="15.75" customHeight="1"/>
    <row r="61007" ht="15.75" customHeight="1"/>
    <row r="61008" ht="15.75" customHeight="1"/>
    <row r="61009" ht="15.75" customHeight="1"/>
    <row r="61010" ht="15.75" customHeight="1"/>
    <row r="61011" ht="15.75" customHeight="1"/>
    <row r="61012" ht="15.75" customHeight="1"/>
    <row r="61013" ht="15.75" customHeight="1"/>
    <row r="61014" ht="15.75" customHeight="1"/>
    <row r="61015" ht="15.75" customHeight="1"/>
    <row r="61016" ht="15.75" customHeight="1"/>
    <row r="61017" ht="15.75" customHeight="1"/>
    <row r="61018" ht="15.75" customHeight="1"/>
    <row r="61019" ht="15.75" customHeight="1"/>
    <row r="61020" ht="15.75" customHeight="1"/>
    <row r="61021" ht="15.75" customHeight="1"/>
    <row r="61022" ht="15.75" customHeight="1"/>
    <row r="61023" ht="15.75" customHeight="1"/>
    <row r="61024" ht="15.75" customHeight="1"/>
    <row r="61025" ht="15.75" customHeight="1"/>
    <row r="61026" ht="15.75" customHeight="1"/>
    <row r="61027" ht="15.75" customHeight="1"/>
    <row r="61028" ht="15.75" customHeight="1"/>
    <row r="61029" ht="15.75" customHeight="1"/>
    <row r="61030" ht="15.75" customHeight="1"/>
    <row r="61031" ht="15.75" customHeight="1"/>
    <row r="61032" ht="15.75" customHeight="1"/>
    <row r="61033" ht="15.75" customHeight="1"/>
    <row r="61034" ht="15.75" customHeight="1"/>
    <row r="61035" ht="15.75" customHeight="1"/>
    <row r="61036" ht="15.75" customHeight="1"/>
    <row r="61037" ht="15.75" customHeight="1"/>
    <row r="61038" ht="15.75" customHeight="1"/>
    <row r="61039" ht="15.75" customHeight="1"/>
    <row r="61040" ht="15.75" customHeight="1"/>
    <row r="61041" ht="15.75" customHeight="1"/>
    <row r="61042" ht="15.75" customHeight="1"/>
    <row r="61043" ht="15.75" customHeight="1"/>
    <row r="61044" ht="15.75" customHeight="1"/>
    <row r="61045" ht="15.75" customHeight="1"/>
    <row r="61046" ht="15.75" customHeight="1"/>
    <row r="61047" ht="15.75" customHeight="1"/>
    <row r="61048" ht="15.75" customHeight="1"/>
    <row r="61049" ht="15.75" customHeight="1"/>
    <row r="61050" ht="15.75" customHeight="1"/>
    <row r="61051" ht="15.75" customHeight="1"/>
    <row r="61052" ht="15.75" customHeight="1"/>
    <row r="61053" ht="15.75" customHeight="1"/>
    <row r="61054" ht="15.75" customHeight="1"/>
    <row r="61055" ht="15.75" customHeight="1"/>
    <row r="61056" ht="15.75" customHeight="1"/>
    <row r="61057" ht="15.75" customHeight="1"/>
    <row r="61058" ht="15.75" customHeight="1"/>
    <row r="61059" ht="15.75" customHeight="1"/>
    <row r="61060" ht="15.75" customHeight="1"/>
    <row r="61061" ht="15.75" customHeight="1"/>
    <row r="61062" ht="15.75" customHeight="1"/>
    <row r="61063" ht="15.75" customHeight="1"/>
    <row r="61064" ht="15.75" customHeight="1"/>
    <row r="61065" ht="15.75" customHeight="1"/>
    <row r="61066" ht="15.75" customHeight="1"/>
    <row r="61067" ht="15.75" customHeight="1"/>
    <row r="61068" ht="15.75" customHeight="1"/>
    <row r="61069" ht="15.75" customHeight="1"/>
    <row r="61070" ht="15.75" customHeight="1"/>
    <row r="61071" ht="15.75" customHeight="1"/>
    <row r="61072" ht="15.75" customHeight="1"/>
    <row r="61073" ht="15.75" customHeight="1"/>
    <row r="61074" ht="15.75" customHeight="1"/>
    <row r="61075" ht="15.75" customHeight="1"/>
    <row r="61076" ht="15.75" customHeight="1"/>
    <row r="61077" ht="15.75" customHeight="1"/>
    <row r="61078" ht="15.75" customHeight="1"/>
    <row r="61079" ht="15.75" customHeight="1"/>
    <row r="61080" ht="15.75" customHeight="1"/>
    <row r="61081" ht="15.75" customHeight="1"/>
    <row r="61082" ht="15.75" customHeight="1"/>
    <row r="61083" ht="15.75" customHeight="1"/>
    <row r="61084" ht="15.75" customHeight="1"/>
    <row r="61085" ht="15.75" customHeight="1"/>
    <row r="61086" ht="15.75" customHeight="1"/>
    <row r="61087" ht="15.75" customHeight="1"/>
    <row r="61088" ht="15.75" customHeight="1"/>
    <row r="61089" ht="15.75" customHeight="1"/>
    <row r="61090" ht="15.75" customHeight="1"/>
    <row r="61091" ht="15.75" customHeight="1"/>
    <row r="61092" ht="15.75" customHeight="1"/>
    <row r="61093" ht="15.75" customHeight="1"/>
    <row r="61094" ht="15.75" customHeight="1"/>
    <row r="61095" ht="15.75" customHeight="1"/>
    <row r="61096" ht="15.75" customHeight="1"/>
    <row r="61097" ht="15.75" customHeight="1"/>
    <row r="61098" ht="15.75" customHeight="1"/>
    <row r="61099" ht="15.75" customHeight="1"/>
    <row r="61100" ht="15.75" customHeight="1"/>
    <row r="61101" ht="15.75" customHeight="1"/>
    <row r="61102" ht="15.75" customHeight="1"/>
    <row r="61103" ht="15.75" customHeight="1"/>
    <row r="61104" ht="15.75" customHeight="1"/>
    <row r="61105" ht="15.75" customHeight="1"/>
    <row r="61106" ht="15.75" customHeight="1"/>
    <row r="61107" ht="15.75" customHeight="1"/>
    <row r="61108" ht="15.75" customHeight="1"/>
    <row r="61109" ht="15.75" customHeight="1"/>
    <row r="61110" ht="15.75" customHeight="1"/>
    <row r="61111" ht="15.75" customHeight="1"/>
    <row r="61112" ht="15.75" customHeight="1"/>
    <row r="61113" ht="15.75" customHeight="1"/>
    <row r="61114" ht="15.75" customHeight="1"/>
    <row r="61115" ht="15.75" customHeight="1"/>
    <row r="61116" ht="15.75" customHeight="1"/>
    <row r="61117" ht="15.75" customHeight="1"/>
    <row r="61118" ht="15.75" customHeight="1"/>
    <row r="61119" ht="15.75" customHeight="1"/>
    <row r="61120" ht="15.75" customHeight="1"/>
    <row r="61121" ht="15.75" customHeight="1"/>
    <row r="61122" ht="15.75" customHeight="1"/>
    <row r="61123" ht="15.75" customHeight="1"/>
    <row r="61124" ht="15.75" customHeight="1"/>
    <row r="61125" ht="15.75" customHeight="1"/>
    <row r="61126" ht="15.75" customHeight="1"/>
    <row r="61127" ht="15.75" customHeight="1"/>
    <row r="61128" ht="15.75" customHeight="1"/>
    <row r="61129" ht="15.75" customHeight="1"/>
    <row r="61130" ht="15.75" customHeight="1"/>
    <row r="61131" ht="15.75" customHeight="1"/>
    <row r="61132" ht="15.75" customHeight="1"/>
    <row r="61133" ht="15.75" customHeight="1"/>
    <row r="61134" ht="15.75" customHeight="1"/>
    <row r="61135" ht="15.75" customHeight="1"/>
    <row r="61136" ht="15.75" customHeight="1"/>
    <row r="61137" ht="15.75" customHeight="1"/>
    <row r="61138" ht="15.75" customHeight="1"/>
    <row r="61139" ht="15.75" customHeight="1"/>
    <row r="61140" ht="15.75" customHeight="1"/>
    <row r="61141" ht="15.75" customHeight="1"/>
    <row r="61142" ht="15.75" customHeight="1"/>
    <row r="61143" ht="15.75" customHeight="1"/>
    <row r="61144" ht="15.75" customHeight="1"/>
    <row r="61145" ht="15.75" customHeight="1"/>
    <row r="61146" ht="15.75" customHeight="1"/>
    <row r="61147" ht="15.75" customHeight="1"/>
    <row r="61148" ht="15.75" customHeight="1"/>
    <row r="61149" ht="15.75" customHeight="1"/>
    <row r="61150" ht="15.75" customHeight="1"/>
    <row r="61151" ht="15.75" customHeight="1"/>
    <row r="61152" ht="15.75" customHeight="1"/>
    <row r="61153" ht="15.75" customHeight="1"/>
    <row r="61154" ht="15.75" customHeight="1"/>
    <row r="61155" ht="15.75" customHeight="1"/>
    <row r="61156" ht="15.75" customHeight="1"/>
    <row r="61157" ht="15.75" customHeight="1"/>
    <row r="61158" ht="15.75" customHeight="1"/>
    <row r="61159" ht="15.75" customHeight="1"/>
    <row r="61160" ht="15.75" customHeight="1"/>
    <row r="61161" ht="15.75" customHeight="1"/>
    <row r="61162" ht="15.75" customHeight="1"/>
    <row r="61163" ht="15.75" customHeight="1"/>
    <row r="61164" ht="15.75" customHeight="1"/>
    <row r="61165" ht="15.75" customHeight="1"/>
    <row r="61166" ht="15.75" customHeight="1"/>
    <row r="61167" ht="15.75" customHeight="1"/>
    <row r="61168" ht="15.75" customHeight="1"/>
    <row r="61169" ht="15.75" customHeight="1"/>
    <row r="61170" ht="15.75" customHeight="1"/>
    <row r="61171" ht="15.75" customHeight="1"/>
    <row r="61172" ht="15.75" customHeight="1"/>
    <row r="61173" ht="15.75" customHeight="1"/>
    <row r="61174" ht="15.75" customHeight="1"/>
    <row r="61175" ht="15.75" customHeight="1"/>
    <row r="61176" ht="15.75" customHeight="1"/>
    <row r="61177" ht="15.75" customHeight="1"/>
    <row r="61178" ht="15.75" customHeight="1"/>
    <row r="61179" ht="15.75" customHeight="1"/>
    <row r="61180" ht="15.75" customHeight="1"/>
    <row r="61181" ht="15.75" customHeight="1"/>
    <row r="61182" ht="15.75" customHeight="1"/>
    <row r="61183" ht="15.75" customHeight="1"/>
    <row r="61184" ht="15.75" customHeight="1"/>
    <row r="61185" ht="15.75" customHeight="1"/>
    <row r="61186" ht="15.75" customHeight="1"/>
    <row r="61187" ht="15.75" customHeight="1"/>
    <row r="61188" ht="15.75" customHeight="1"/>
    <row r="61189" ht="15.75" customHeight="1"/>
    <row r="61190" ht="15.75" customHeight="1"/>
    <row r="61191" ht="15.75" customHeight="1"/>
    <row r="61192" ht="15.75" customHeight="1"/>
    <row r="61193" ht="15.75" customHeight="1"/>
    <row r="61194" ht="15.75" customHeight="1"/>
    <row r="61195" ht="15.75" customHeight="1"/>
    <row r="61196" ht="15.75" customHeight="1"/>
    <row r="61197" ht="15.75" customHeight="1"/>
    <row r="61198" ht="15.75" customHeight="1"/>
    <row r="61199" ht="15.75" customHeight="1"/>
    <row r="61200" ht="15.75" customHeight="1"/>
    <row r="61201" ht="15.75" customHeight="1"/>
    <row r="61202" ht="15.75" customHeight="1"/>
    <row r="61203" ht="15.75" customHeight="1"/>
    <row r="61204" ht="15.75" customHeight="1"/>
    <row r="61205" ht="15.75" customHeight="1"/>
    <row r="61206" ht="15.75" customHeight="1"/>
    <row r="61207" ht="15.75" customHeight="1"/>
    <row r="61208" ht="15.75" customHeight="1"/>
    <row r="61209" ht="15.75" customHeight="1"/>
    <row r="61210" ht="15.75" customHeight="1"/>
    <row r="61211" ht="15.75" customHeight="1"/>
    <row r="61212" ht="15.75" customHeight="1"/>
    <row r="61213" ht="15.75" customHeight="1"/>
    <row r="61214" ht="15.75" customHeight="1"/>
    <row r="61215" ht="15.75" customHeight="1"/>
    <row r="61216" ht="15.75" customHeight="1"/>
    <row r="61217" ht="15.75" customHeight="1"/>
    <row r="61218" ht="15.75" customHeight="1"/>
    <row r="61219" ht="15.75" customHeight="1"/>
    <row r="61220" ht="15.75" customHeight="1"/>
    <row r="61221" ht="15.75" customHeight="1"/>
    <row r="61222" ht="15.75" customHeight="1"/>
    <row r="61223" ht="15.75" customHeight="1"/>
    <row r="61224" ht="15.75" customHeight="1"/>
    <row r="61225" ht="15.75" customHeight="1"/>
    <row r="61226" ht="15.75" customHeight="1"/>
    <row r="61227" ht="15.75" customHeight="1"/>
    <row r="61228" ht="15.75" customHeight="1"/>
    <row r="61229" ht="15.75" customHeight="1"/>
    <row r="61230" ht="15.75" customHeight="1"/>
    <row r="61231" ht="15.75" customHeight="1"/>
    <row r="61232" ht="15.75" customHeight="1"/>
    <row r="61233" ht="15.75" customHeight="1"/>
    <row r="61234" ht="15.75" customHeight="1"/>
    <row r="61235" ht="15.75" customHeight="1"/>
    <row r="61236" ht="15.75" customHeight="1"/>
    <row r="61237" ht="15.75" customHeight="1"/>
    <row r="61238" ht="15.75" customHeight="1"/>
    <row r="61239" ht="15.75" customHeight="1"/>
    <row r="61240" ht="15.75" customHeight="1"/>
    <row r="61241" ht="15.75" customHeight="1"/>
    <row r="61242" ht="15.75" customHeight="1"/>
    <row r="61243" ht="15.75" customHeight="1"/>
    <row r="61244" ht="15.75" customHeight="1"/>
    <row r="61245" ht="15.75" customHeight="1"/>
    <row r="61246" ht="15.75" customHeight="1"/>
    <row r="61247" ht="15.75" customHeight="1"/>
    <row r="61248" ht="15.75" customHeight="1"/>
    <row r="61249" ht="15.75" customHeight="1"/>
    <row r="61250" ht="15.75" customHeight="1"/>
    <row r="61251" ht="15.75" customHeight="1"/>
    <row r="61252" ht="15.75" customHeight="1"/>
    <row r="61253" ht="15.75" customHeight="1"/>
    <row r="61254" ht="15.75" customHeight="1"/>
    <row r="61255" ht="15.75" customHeight="1"/>
    <row r="61256" ht="15.75" customHeight="1"/>
    <row r="61257" ht="15.75" customHeight="1"/>
    <row r="61258" ht="15.75" customHeight="1"/>
    <row r="61259" ht="15.75" customHeight="1"/>
    <row r="61260" ht="15.75" customHeight="1"/>
    <row r="61261" ht="15.75" customHeight="1"/>
    <row r="61262" ht="15.75" customHeight="1"/>
    <row r="61263" ht="15.75" customHeight="1"/>
    <row r="61264" ht="15.75" customHeight="1"/>
    <row r="61265" ht="15.75" customHeight="1"/>
    <row r="61266" ht="15.75" customHeight="1"/>
    <row r="61267" ht="15.75" customHeight="1"/>
    <row r="61268" ht="15.75" customHeight="1"/>
    <row r="61269" ht="15.75" customHeight="1"/>
    <row r="61270" ht="15.75" customHeight="1"/>
    <row r="61271" ht="15.75" customHeight="1"/>
    <row r="61272" ht="15.75" customHeight="1"/>
    <row r="61273" ht="15.75" customHeight="1"/>
    <row r="61274" ht="15.75" customHeight="1"/>
    <row r="61275" ht="15.75" customHeight="1"/>
    <row r="61276" ht="15.75" customHeight="1"/>
    <row r="61277" ht="15.75" customHeight="1"/>
    <row r="61278" ht="15.75" customHeight="1"/>
    <row r="61279" ht="15.75" customHeight="1"/>
    <row r="61280" ht="15.75" customHeight="1"/>
    <row r="61281" ht="15.75" customHeight="1"/>
    <row r="61282" ht="15.75" customHeight="1"/>
    <row r="61283" ht="15.75" customHeight="1"/>
    <row r="61284" ht="15.75" customHeight="1"/>
    <row r="61285" ht="15.75" customHeight="1"/>
    <row r="61286" ht="15.75" customHeight="1"/>
    <row r="61287" ht="15.75" customHeight="1"/>
    <row r="61288" ht="15.75" customHeight="1"/>
    <row r="61289" ht="15.75" customHeight="1"/>
    <row r="61290" ht="15.75" customHeight="1"/>
    <row r="61291" ht="15.75" customHeight="1"/>
    <row r="61292" ht="15.75" customHeight="1"/>
    <row r="61293" ht="15.75" customHeight="1"/>
    <row r="61294" ht="15.75" customHeight="1"/>
    <row r="61295" ht="15.75" customHeight="1"/>
    <row r="61296" ht="15.75" customHeight="1"/>
    <row r="61297" ht="15.75" customHeight="1"/>
    <row r="61298" ht="15.75" customHeight="1"/>
    <row r="61299" ht="15.75" customHeight="1"/>
    <row r="61300" ht="15.75" customHeight="1"/>
    <row r="61301" ht="15.75" customHeight="1"/>
    <row r="61302" ht="15.75" customHeight="1"/>
    <row r="61303" ht="15.75" customHeight="1"/>
    <row r="61304" ht="15.75" customHeight="1"/>
    <row r="61305" ht="15.75" customHeight="1"/>
    <row r="61306" ht="15.75" customHeight="1"/>
    <row r="61307" ht="15.75" customHeight="1"/>
    <row r="61308" ht="15.75" customHeight="1"/>
    <row r="61309" ht="15.75" customHeight="1"/>
    <row r="61310" ht="15.75" customHeight="1"/>
    <row r="61311" ht="15.75" customHeight="1"/>
    <row r="61312" ht="15.75" customHeight="1"/>
    <row r="61313" ht="15.75" customHeight="1"/>
    <row r="61314" ht="15.75" customHeight="1"/>
    <row r="61315" ht="15.75" customHeight="1"/>
    <row r="61316" ht="15.75" customHeight="1"/>
    <row r="61317" ht="15.75" customHeight="1"/>
    <row r="61318" ht="15.75" customHeight="1"/>
    <row r="61319" ht="15.75" customHeight="1"/>
    <row r="61320" ht="15.75" customHeight="1"/>
    <row r="61321" ht="15.75" customHeight="1"/>
    <row r="61322" ht="15.75" customHeight="1"/>
    <row r="61323" ht="15.75" customHeight="1"/>
    <row r="61324" ht="15.75" customHeight="1"/>
    <row r="61325" ht="15.75" customHeight="1"/>
    <row r="61326" ht="15.75" customHeight="1"/>
    <row r="61327" ht="15.75" customHeight="1"/>
    <row r="61328" ht="15.75" customHeight="1"/>
    <row r="61329" ht="15.75" customHeight="1"/>
    <row r="61330" ht="15.75" customHeight="1"/>
    <row r="61331" ht="15.75" customHeight="1"/>
    <row r="61332" ht="15.75" customHeight="1"/>
    <row r="61333" ht="15.75" customHeight="1"/>
    <row r="61334" ht="15.75" customHeight="1"/>
    <row r="61335" ht="15.75" customHeight="1"/>
    <row r="61336" ht="15.75" customHeight="1"/>
    <row r="61337" ht="15.75" customHeight="1"/>
    <row r="61338" ht="15.75" customHeight="1"/>
    <row r="61339" ht="15.75" customHeight="1"/>
    <row r="61340" ht="15.75" customHeight="1"/>
    <row r="61341" ht="15.75" customHeight="1"/>
    <row r="61342" ht="15.75" customHeight="1"/>
    <row r="61343" ht="15.75" customHeight="1"/>
    <row r="61344" ht="15.75" customHeight="1"/>
    <row r="61345" ht="15.75" customHeight="1"/>
    <row r="61346" ht="15.75" customHeight="1"/>
    <row r="61347" ht="15.75" customHeight="1"/>
    <row r="61348" ht="15.75" customHeight="1"/>
    <row r="61349" ht="15.75" customHeight="1"/>
    <row r="61350" ht="15.75" customHeight="1"/>
    <row r="61351" ht="15.75" customHeight="1"/>
    <row r="61352" ht="15.75" customHeight="1"/>
    <row r="61353" ht="15.75" customHeight="1"/>
    <row r="61354" ht="15.75" customHeight="1"/>
    <row r="61355" ht="15.75" customHeight="1"/>
    <row r="61356" ht="15.75" customHeight="1"/>
    <row r="61357" ht="15.75" customHeight="1"/>
    <row r="61358" ht="15.75" customHeight="1"/>
    <row r="61359" ht="15.75" customHeight="1"/>
    <row r="61360" ht="15.75" customHeight="1"/>
    <row r="61361" ht="15.75" customHeight="1"/>
    <row r="61362" ht="15.75" customHeight="1"/>
    <row r="61363" ht="15.75" customHeight="1"/>
    <row r="61364" ht="15.75" customHeight="1"/>
    <row r="61365" ht="15.75" customHeight="1"/>
    <row r="61366" ht="15.75" customHeight="1"/>
    <row r="61367" ht="15.75" customHeight="1"/>
    <row r="61368" ht="15.75" customHeight="1"/>
    <row r="61369" ht="15.75" customHeight="1"/>
    <row r="61370" ht="15.75" customHeight="1"/>
    <row r="61371" ht="15.75" customHeight="1"/>
    <row r="61372" ht="15.75" customHeight="1"/>
    <row r="61373" ht="15.75" customHeight="1"/>
    <row r="61374" ht="15.75" customHeight="1"/>
    <row r="61375" ht="15.75" customHeight="1"/>
    <row r="61376" ht="15.75" customHeight="1"/>
    <row r="61377" ht="15.75" customHeight="1"/>
    <row r="61378" ht="15.75" customHeight="1"/>
    <row r="61379" ht="15.75" customHeight="1"/>
    <row r="61380" ht="15.75" customHeight="1"/>
    <row r="61381" ht="15.75" customHeight="1"/>
    <row r="61382" ht="15.75" customHeight="1"/>
    <row r="61383" ht="15.75" customHeight="1"/>
    <row r="61384" ht="15.75" customHeight="1"/>
    <row r="61385" ht="15.75" customHeight="1"/>
    <row r="61386" ht="15.75" customHeight="1"/>
    <row r="61387" ht="15.75" customHeight="1"/>
    <row r="61388" ht="15.75" customHeight="1"/>
    <row r="61389" ht="15.75" customHeight="1"/>
    <row r="61390" ht="15.75" customHeight="1"/>
    <row r="61391" ht="15.75" customHeight="1"/>
    <row r="61392" ht="15.75" customHeight="1"/>
    <row r="61393" ht="15.75" customHeight="1"/>
    <row r="61394" ht="15.75" customHeight="1"/>
    <row r="61395" ht="15.75" customHeight="1"/>
    <row r="61396" ht="15.75" customHeight="1"/>
    <row r="61397" ht="15.75" customHeight="1"/>
    <row r="61398" ht="15.75" customHeight="1"/>
    <row r="61399" ht="15.75" customHeight="1"/>
    <row r="61400" ht="15.75" customHeight="1"/>
    <row r="61401" ht="15.75" customHeight="1"/>
    <row r="61402" ht="15.75" customHeight="1"/>
    <row r="61403" ht="15.75" customHeight="1"/>
    <row r="61404" ht="15.75" customHeight="1"/>
    <row r="61405" ht="15.75" customHeight="1"/>
    <row r="61406" ht="15.75" customHeight="1"/>
    <row r="61407" ht="15.75" customHeight="1"/>
    <row r="61408" ht="15.75" customHeight="1"/>
    <row r="61409" ht="15.75" customHeight="1"/>
    <row r="61410" ht="15.75" customHeight="1"/>
    <row r="61411" ht="15.75" customHeight="1"/>
    <row r="61412" ht="15.75" customHeight="1"/>
    <row r="61413" ht="15.75" customHeight="1"/>
    <row r="61414" ht="15.75" customHeight="1"/>
    <row r="61415" ht="15.75" customHeight="1"/>
    <row r="61416" ht="15.75" customHeight="1"/>
    <row r="61417" ht="15.75" customHeight="1"/>
    <row r="61418" ht="15.75" customHeight="1"/>
    <row r="61419" ht="15.75" customHeight="1"/>
    <row r="61420" ht="15.75" customHeight="1"/>
    <row r="61421" ht="15.75" customHeight="1"/>
    <row r="61422" ht="15.75" customHeight="1"/>
    <row r="61423" ht="15.75" customHeight="1"/>
    <row r="61424" ht="15.75" customHeight="1"/>
    <row r="61425" ht="15.75" customHeight="1"/>
    <row r="61426" ht="15.75" customHeight="1"/>
    <row r="61427" ht="15.75" customHeight="1"/>
    <row r="61428" ht="15.75" customHeight="1"/>
    <row r="61429" ht="15.75" customHeight="1"/>
    <row r="61430" ht="15.75" customHeight="1"/>
    <row r="61431" ht="15.75" customHeight="1"/>
    <row r="61432" ht="15.75" customHeight="1"/>
    <row r="61433" ht="15.75" customHeight="1"/>
    <row r="61434" ht="15.75" customHeight="1"/>
    <row r="61435" ht="15.75" customHeight="1"/>
    <row r="61436" ht="15.75" customHeight="1"/>
    <row r="61437" ht="15.75" customHeight="1"/>
    <row r="61438" ht="15.75" customHeight="1"/>
    <row r="61439" ht="15.75" customHeight="1"/>
    <row r="61440" ht="15.75" customHeight="1"/>
    <row r="61441" ht="15.75" customHeight="1"/>
    <row r="61442" ht="15.75" customHeight="1"/>
    <row r="61443" ht="15.75" customHeight="1"/>
    <row r="61444" ht="15.75" customHeight="1"/>
    <row r="61445" ht="15.75" customHeight="1"/>
    <row r="61446" ht="15.75" customHeight="1"/>
    <row r="61447" ht="15.75" customHeight="1"/>
    <row r="61448" ht="15.75" customHeight="1"/>
    <row r="61449" ht="15.75" customHeight="1"/>
    <row r="61450" ht="15.75" customHeight="1"/>
    <row r="61451" ht="15.75" customHeight="1"/>
    <row r="61452" ht="15.75" customHeight="1"/>
    <row r="61453" ht="15.75" customHeight="1"/>
    <row r="61454" ht="15.75" customHeight="1"/>
    <row r="61455" ht="15.75" customHeight="1"/>
    <row r="6145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ht="15.75" customHeight="1"/>
    <row r="62322" ht="15.75" customHeight="1"/>
    <row r="62323" ht="15.75" customHeight="1"/>
    <row r="62324" ht="15.75" customHeight="1"/>
    <row r="62325" ht="15.75" customHeight="1"/>
    <row r="62326" ht="15.75" customHeight="1"/>
    <row r="62327" ht="15.75" customHeight="1"/>
    <row r="62328" ht="15.75" customHeight="1"/>
    <row r="62329" ht="15.75" customHeight="1"/>
    <row r="62330" ht="15.75" customHeight="1"/>
    <row r="62331" ht="15.75" customHeight="1"/>
    <row r="62332" ht="15.75" customHeight="1"/>
    <row r="62333" ht="15.75" customHeight="1"/>
    <row r="62334" ht="15.75" customHeight="1"/>
    <row r="62335" ht="15.75" customHeight="1"/>
    <row r="62336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ht="15.75" customHeight="1"/>
    <row r="62386" ht="15.75" customHeight="1"/>
    <row r="62387" ht="15.75" customHeight="1"/>
    <row r="62388" ht="15.75" customHeight="1"/>
    <row r="62389" ht="15.75" customHeight="1"/>
    <row r="62390" ht="15.75" customHeight="1"/>
    <row r="62391" ht="15.75" customHeight="1"/>
    <row r="62392" ht="15.75" customHeight="1"/>
    <row r="62393" ht="15.75" customHeight="1"/>
    <row r="62394" ht="15.75" customHeight="1"/>
    <row r="62395" ht="15.75" customHeight="1"/>
    <row r="62396" ht="15.75" customHeight="1"/>
    <row r="62397" ht="15.75" customHeight="1"/>
    <row r="62398" ht="15.75" customHeight="1"/>
    <row r="62399" ht="15.75" customHeight="1"/>
    <row r="62400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ht="15.75" customHeight="1"/>
    <row r="62418" ht="15.75" customHeight="1"/>
    <row r="62419" ht="15.75" customHeight="1"/>
    <row r="62420" ht="15.75" customHeight="1"/>
    <row r="62421" ht="15.75" customHeight="1"/>
    <row r="62422" ht="15.75" customHeight="1"/>
    <row r="62423" ht="15.75" customHeight="1"/>
    <row r="62424" ht="15.75" customHeight="1"/>
    <row r="62425" ht="15.75" customHeight="1"/>
    <row r="62426" ht="15.75" customHeight="1"/>
    <row r="62427" ht="15.75" customHeight="1"/>
    <row r="62428" ht="15.75" customHeight="1"/>
    <row r="62429" ht="15.75" customHeight="1"/>
    <row r="62430" ht="15.75" customHeight="1"/>
    <row r="62431" ht="15.75" customHeight="1"/>
    <row r="62432" ht="15.75" customHeight="1"/>
    <row r="62433" ht="15.75" customHeight="1"/>
    <row r="62434" ht="15.75" customHeight="1"/>
    <row r="62435" ht="15.75" customHeight="1"/>
    <row r="62436" ht="15.75" customHeight="1"/>
    <row r="62437" ht="15.75" customHeight="1"/>
    <row r="62438" ht="15.75" customHeight="1"/>
    <row r="62439" ht="15.75" customHeight="1"/>
    <row r="62440" ht="15.75" customHeight="1"/>
    <row r="62441" ht="15.75" customHeight="1"/>
    <row r="62442" ht="15.75" customHeight="1"/>
    <row r="62443" ht="15.75" customHeight="1"/>
    <row r="62444" ht="15.75" customHeight="1"/>
    <row r="62445" ht="15.75" customHeight="1"/>
    <row r="62446" ht="15.75" customHeight="1"/>
    <row r="62447" ht="15.75" customHeight="1"/>
    <row r="62448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ht="15.75" customHeight="1"/>
    <row r="62482" ht="15.75" customHeight="1"/>
    <row r="62483" ht="15.75" customHeight="1"/>
    <row r="62484" ht="15.75" customHeight="1"/>
    <row r="62485" ht="15.75" customHeight="1"/>
    <row r="62486" ht="15.75" customHeight="1"/>
    <row r="62487" ht="15.75" customHeight="1"/>
    <row r="62488" ht="15.75" customHeight="1"/>
    <row r="62489" ht="15.75" customHeight="1"/>
    <row r="62490" ht="15.75" customHeight="1"/>
    <row r="62491" ht="15.75" customHeight="1"/>
    <row r="62492" ht="15.75" customHeight="1"/>
    <row r="62493" ht="15.75" customHeight="1"/>
    <row r="62494" ht="15.75" customHeight="1"/>
    <row r="62495" ht="15.75" customHeight="1"/>
    <row r="62496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ht="15.75" customHeight="1"/>
    <row r="62514" ht="15.75" customHeight="1"/>
    <row r="62515" ht="15.75" customHeight="1"/>
    <row r="62516" ht="15.75" customHeight="1"/>
    <row r="62517" ht="15.75" customHeight="1"/>
    <row r="62518" ht="15.75" customHeight="1"/>
    <row r="62519" ht="15.75" customHeight="1"/>
    <row r="62520" ht="15.75" customHeight="1"/>
    <row r="62521" ht="15.75" customHeight="1"/>
    <row r="62522" ht="15.75" customHeight="1"/>
    <row r="62523" ht="15.75" customHeight="1"/>
    <row r="62524" ht="15.75" customHeight="1"/>
    <row r="62525" ht="15.75" customHeight="1"/>
    <row r="62526" ht="15.75" customHeight="1"/>
    <row r="62527" ht="15.75" customHeight="1"/>
    <row r="62528" ht="15.75" customHeight="1"/>
    <row r="62529" ht="15.75" customHeight="1"/>
    <row r="62530" ht="15.75" customHeight="1"/>
    <row r="62531" ht="15.75" customHeight="1"/>
    <row r="62532" ht="15.75" customHeight="1"/>
    <row r="62533" ht="15.75" customHeight="1"/>
    <row r="62534" ht="15.75" customHeight="1"/>
    <row r="62535" ht="15.75" customHeight="1"/>
    <row r="62536" ht="15.75" customHeight="1"/>
    <row r="62537" ht="15.75" customHeight="1"/>
    <row r="62538" ht="15.75" customHeight="1"/>
    <row r="62539" ht="15.75" customHeight="1"/>
    <row r="62540" ht="15.75" customHeight="1"/>
    <row r="62541" ht="15.75" customHeight="1"/>
    <row r="62542" ht="15.75" customHeight="1"/>
    <row r="62543" ht="15.75" customHeight="1"/>
    <row r="62544" ht="15.75" customHeight="1"/>
    <row r="62545" ht="15.75" customHeight="1"/>
    <row r="62546" ht="15.75" customHeight="1"/>
    <row r="62547" ht="15.75" customHeight="1"/>
    <row r="62548" ht="15.75" customHeight="1"/>
    <row r="62549" ht="15.75" customHeight="1"/>
    <row r="62550" ht="15.75" customHeight="1"/>
    <row r="62551" ht="15.75" customHeight="1"/>
    <row r="62552" ht="15.75" customHeight="1"/>
    <row r="62553" ht="15.75" customHeight="1"/>
    <row r="62554" ht="15.75" customHeight="1"/>
    <row r="62555" ht="15.75" customHeight="1"/>
    <row r="62556" ht="15.75" customHeight="1"/>
    <row r="62557" ht="15.75" customHeight="1"/>
    <row r="62558" ht="15.75" customHeight="1"/>
    <row r="62559" ht="15.75" customHeight="1"/>
    <row r="62560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ht="15.75" customHeight="1"/>
    <row r="62578" ht="15.75" customHeight="1"/>
    <row r="62579" ht="15.75" customHeight="1"/>
    <row r="62580" ht="15.75" customHeight="1"/>
    <row r="62581" ht="15.75" customHeight="1"/>
    <row r="62582" ht="15.75" customHeight="1"/>
    <row r="62583" ht="15.75" customHeight="1"/>
    <row r="62584" ht="15.75" customHeight="1"/>
    <row r="62585" ht="15.75" customHeight="1"/>
    <row r="62586" ht="15.75" customHeight="1"/>
    <row r="62587" ht="15.75" customHeight="1"/>
    <row r="62588" ht="15.75" customHeight="1"/>
    <row r="62589" ht="15.75" customHeight="1"/>
    <row r="62590" ht="15.75" customHeight="1"/>
    <row r="62591" ht="15.75" customHeight="1"/>
    <row r="62592" ht="15.75" customHeight="1"/>
    <row r="62593" ht="15.75" customHeight="1"/>
    <row r="62594" ht="15.75" customHeight="1"/>
    <row r="62595" ht="15.75" customHeight="1"/>
    <row r="62596" ht="15.75" customHeight="1"/>
    <row r="62597" ht="15.75" customHeight="1"/>
    <row r="62598" ht="15.75" customHeight="1"/>
    <row r="62599" ht="15.75" customHeight="1"/>
    <row r="62600" ht="15.75" customHeight="1"/>
    <row r="62601" ht="15.75" customHeight="1"/>
    <row r="62602" ht="15.75" customHeight="1"/>
    <row r="62603" ht="15.75" customHeight="1"/>
    <row r="62604" ht="15.75" customHeight="1"/>
    <row r="62605" ht="15.75" customHeight="1"/>
    <row r="62606" ht="15.75" customHeight="1"/>
    <row r="62607" ht="15.75" customHeight="1"/>
    <row r="62608" ht="15.75" customHeight="1"/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ht="15.75" customHeight="1"/>
    <row r="62722" ht="15.75" customHeight="1"/>
    <row r="62723" ht="15.75" customHeight="1"/>
    <row r="62724" ht="15.75" customHeight="1"/>
    <row r="62725" ht="15.75" customHeight="1"/>
    <row r="62726" ht="15.75" customHeight="1"/>
    <row r="62727" ht="15.75" customHeight="1"/>
    <row r="62728" ht="15.75" customHeight="1"/>
    <row r="62729" ht="15.75" customHeight="1"/>
    <row r="62730" ht="15.75" customHeight="1"/>
    <row r="62731" ht="15.75" customHeight="1"/>
    <row r="62732" ht="15.75" customHeight="1"/>
    <row r="62733" ht="15.75" customHeight="1"/>
    <row r="62734" ht="15.75" customHeight="1"/>
    <row r="62735" ht="15.75" customHeight="1"/>
    <row r="62736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ht="15.75" customHeight="1"/>
    <row r="62786" ht="15.75" customHeight="1"/>
    <row r="62787" ht="15.75" customHeight="1"/>
    <row r="62788" ht="15.75" customHeight="1"/>
    <row r="62789" ht="15.75" customHeight="1"/>
    <row r="62790" ht="15.75" customHeight="1"/>
    <row r="62791" ht="15.75" customHeight="1"/>
    <row r="62792" ht="15.75" customHeight="1"/>
    <row r="62793" ht="15.75" customHeight="1"/>
    <row r="62794" ht="15.75" customHeight="1"/>
    <row r="62795" ht="15.75" customHeight="1"/>
    <row r="62796" ht="15.75" customHeight="1"/>
    <row r="62797" ht="15.75" customHeight="1"/>
    <row r="62798" ht="15.75" customHeight="1"/>
    <row r="62799" ht="15.75" customHeight="1"/>
    <row r="62800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ht="15.75" customHeight="1"/>
    <row r="62818" ht="15.75" customHeight="1"/>
    <row r="62819" ht="15.75" customHeight="1"/>
    <row r="62820" ht="15.75" customHeight="1"/>
    <row r="62821" ht="15.75" customHeight="1"/>
    <row r="62822" ht="15.75" customHeight="1"/>
    <row r="62823" ht="15.75" customHeight="1"/>
    <row r="62824" ht="15.75" customHeight="1"/>
    <row r="62825" ht="15.75" customHeight="1"/>
    <row r="62826" ht="15.75" customHeight="1"/>
    <row r="62827" ht="15.75" customHeight="1"/>
    <row r="62828" ht="15.75" customHeight="1"/>
    <row r="62829" ht="15.75" customHeight="1"/>
    <row r="62830" ht="15.75" customHeight="1"/>
    <row r="62831" ht="15.75" customHeight="1"/>
    <row r="62832" ht="15.75" customHeight="1"/>
    <row r="62833" ht="15.75" customHeight="1"/>
    <row r="62834" ht="15.75" customHeight="1"/>
    <row r="62835" ht="15.75" customHeight="1"/>
    <row r="62836" ht="15.75" customHeight="1"/>
    <row r="62837" ht="15.75" customHeight="1"/>
    <row r="62838" ht="15.75" customHeight="1"/>
    <row r="62839" ht="15.75" customHeight="1"/>
    <row r="62840" ht="15.75" customHeight="1"/>
    <row r="62841" ht="15.75" customHeight="1"/>
    <row r="62842" ht="15.75" customHeight="1"/>
    <row r="62843" ht="15.75" customHeight="1"/>
    <row r="62844" ht="15.75" customHeight="1"/>
    <row r="62845" ht="15.75" customHeight="1"/>
    <row r="62846" ht="15.75" customHeight="1"/>
    <row r="62847" ht="15.75" customHeight="1"/>
    <row r="62848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ht="15.75" customHeight="1"/>
    <row r="62882" ht="15.75" customHeight="1"/>
    <row r="62883" ht="15.75" customHeight="1"/>
    <row r="62884" ht="15.75" customHeight="1"/>
    <row r="62885" ht="15.75" customHeight="1"/>
    <row r="62886" ht="15.75" customHeight="1"/>
    <row r="62887" ht="15.75" customHeight="1"/>
    <row r="62888" ht="15.75" customHeight="1"/>
    <row r="62889" ht="15.75" customHeight="1"/>
    <row r="62890" ht="15.75" customHeight="1"/>
    <row r="62891" ht="15.75" customHeight="1"/>
    <row r="62892" ht="15.75" customHeight="1"/>
    <row r="62893" ht="15.75" customHeight="1"/>
    <row r="62894" ht="15.75" customHeight="1"/>
    <row r="62895" ht="15.75" customHeight="1"/>
    <row r="62896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ht="15.75" customHeight="1"/>
    <row r="62914" ht="15.75" customHeight="1"/>
    <row r="62915" ht="15.75" customHeight="1"/>
    <row r="62916" ht="15.75" customHeight="1"/>
    <row r="62917" ht="15.75" customHeight="1"/>
    <row r="62918" ht="15.75" customHeight="1"/>
    <row r="62919" ht="15.75" customHeight="1"/>
    <row r="62920" ht="15.75" customHeight="1"/>
    <row r="62921" ht="15.75" customHeight="1"/>
    <row r="62922" ht="15.75" customHeight="1"/>
    <row r="62923" ht="15.75" customHeight="1"/>
    <row r="62924" ht="15.75" customHeight="1"/>
    <row r="62925" ht="15.75" customHeight="1"/>
    <row r="62926" ht="15.75" customHeight="1"/>
    <row r="62927" ht="15.75" customHeight="1"/>
    <row r="62928" ht="15.75" customHeight="1"/>
    <row r="62929" ht="15.75" customHeight="1"/>
    <row r="62930" ht="15.75" customHeight="1"/>
    <row r="62931" ht="15.75" customHeight="1"/>
    <row r="62932" ht="15.75" customHeight="1"/>
    <row r="62933" ht="15.75" customHeight="1"/>
    <row r="62934" ht="15.75" customHeight="1"/>
    <row r="62935" ht="15.75" customHeight="1"/>
    <row r="62936" ht="15.75" customHeight="1"/>
    <row r="62937" ht="15.75" customHeight="1"/>
    <row r="62938" ht="15.75" customHeight="1"/>
    <row r="62939" ht="15.75" customHeight="1"/>
    <row r="62940" ht="15.75" customHeight="1"/>
    <row r="62941" ht="15.75" customHeight="1"/>
    <row r="62942" ht="15.75" customHeight="1"/>
    <row r="62943" ht="15.75" customHeight="1"/>
    <row r="62944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  <row r="62968" ht="15.75" customHeight="1"/>
    <row r="62969" ht="15.75" customHeight="1"/>
    <row r="62970" ht="15.75" customHeight="1"/>
    <row r="62971" ht="15.75" customHeight="1"/>
    <row r="62972" ht="15.75" customHeight="1"/>
    <row r="62973" ht="15.75" customHeight="1"/>
    <row r="62974" ht="15.75" customHeight="1"/>
    <row r="62975" ht="15.75" customHeight="1"/>
    <row r="62976" ht="15.75" customHeight="1"/>
    <row r="62977" ht="15.75" customHeight="1"/>
    <row r="62978" ht="15.75" customHeight="1"/>
    <row r="62979" ht="15.75" customHeight="1"/>
    <row r="62980" ht="15.75" customHeight="1"/>
    <row r="62981" ht="15.75" customHeight="1"/>
    <row r="62982" ht="15.75" customHeight="1"/>
    <row r="62983" ht="15.75" customHeight="1"/>
    <row r="62984" ht="15.75" customHeight="1"/>
    <row r="62985" ht="15.75" customHeight="1"/>
    <row r="62986" ht="15.75" customHeight="1"/>
    <row r="62987" ht="15.75" customHeight="1"/>
    <row r="62988" ht="15.75" customHeight="1"/>
    <row r="62989" ht="15.75" customHeight="1"/>
    <row r="62990" ht="15.75" customHeight="1"/>
    <row r="62991" ht="15.75" customHeight="1"/>
    <row r="62992" ht="15.75" customHeight="1"/>
    <row r="62993" ht="15.75" customHeight="1"/>
    <row r="62994" ht="15.75" customHeight="1"/>
    <row r="62995" ht="15.75" customHeight="1"/>
    <row r="62996" ht="15.75" customHeight="1"/>
    <row r="62997" ht="15.75" customHeight="1"/>
    <row r="62998" ht="15.75" customHeight="1"/>
    <row r="62999" ht="15.75" customHeight="1"/>
    <row r="63000" ht="15.75" customHeight="1"/>
    <row r="63001" ht="15.75" customHeight="1"/>
    <row r="63002" ht="15.75" customHeight="1"/>
    <row r="63003" ht="15.75" customHeight="1"/>
    <row r="63004" ht="15.75" customHeight="1"/>
    <row r="63005" ht="15.75" customHeight="1"/>
    <row r="63006" ht="15.75" customHeight="1"/>
    <row r="63007" ht="15.75" customHeight="1"/>
    <row r="63008" ht="15.75" customHeight="1"/>
    <row r="63009" ht="15.75" customHeight="1"/>
    <row r="63010" ht="15.75" customHeight="1"/>
    <row r="63011" ht="15.75" customHeight="1"/>
    <row r="63012" ht="15.75" customHeight="1"/>
    <row r="63013" ht="15.75" customHeight="1"/>
    <row r="63014" ht="15.75" customHeight="1"/>
    <row r="63015" ht="15.75" customHeight="1"/>
    <row r="63016" ht="15.75" customHeight="1"/>
    <row r="63017" ht="15.75" customHeight="1"/>
    <row r="63018" ht="15.75" customHeight="1"/>
    <row r="63019" ht="15.75" customHeight="1"/>
    <row r="63020" ht="15.75" customHeight="1"/>
    <row r="63021" ht="15.75" customHeight="1"/>
    <row r="63022" ht="15.75" customHeight="1"/>
    <row r="63023" ht="15.75" customHeight="1"/>
    <row r="63024" ht="15.75" customHeight="1"/>
    <row r="63025" ht="15.75" customHeight="1"/>
    <row r="63026" ht="15.75" customHeight="1"/>
    <row r="63027" ht="15.75" customHeight="1"/>
    <row r="63028" ht="15.75" customHeight="1"/>
    <row r="63029" ht="15.75" customHeight="1"/>
    <row r="63030" ht="15.75" customHeight="1"/>
    <row r="63031" ht="15.75" customHeight="1"/>
    <row r="63032" ht="15.75" customHeight="1"/>
    <row r="63033" ht="15.75" customHeight="1"/>
    <row r="63034" ht="15.75" customHeight="1"/>
    <row r="63035" ht="15.75" customHeight="1"/>
    <row r="63036" ht="15.75" customHeight="1"/>
    <row r="63037" ht="15.75" customHeight="1"/>
    <row r="63038" ht="15.75" customHeight="1"/>
    <row r="63039" ht="15.75" customHeight="1"/>
    <row r="63040" ht="15.75" customHeight="1"/>
    <row r="63041" ht="15.75" customHeight="1"/>
    <row r="63042" ht="15.75" customHeight="1"/>
    <row r="63043" ht="15.75" customHeight="1"/>
    <row r="63044" ht="15.75" customHeight="1"/>
    <row r="63045" ht="15.75" customHeight="1"/>
    <row r="63046" ht="15.75" customHeight="1"/>
    <row r="63047" ht="15.75" customHeight="1"/>
    <row r="63048" ht="15.75" customHeight="1"/>
    <row r="63049" ht="15.75" customHeight="1"/>
    <row r="63050" ht="15.75" customHeight="1"/>
    <row r="63051" ht="15.75" customHeight="1"/>
    <row r="63052" ht="15.75" customHeight="1"/>
    <row r="63053" ht="15.75" customHeight="1"/>
    <row r="63054" ht="15.75" customHeight="1"/>
    <row r="63055" ht="15.75" customHeight="1"/>
    <row r="63056" ht="15.75" customHeight="1"/>
    <row r="63057" ht="15.75" customHeight="1"/>
    <row r="63058" ht="15.75" customHeight="1"/>
    <row r="63059" ht="15.75" customHeight="1"/>
    <row r="63060" ht="15.75" customHeight="1"/>
    <row r="63061" ht="15.75" customHeight="1"/>
    <row r="63062" ht="15.75" customHeight="1"/>
    <row r="63063" ht="15.75" customHeight="1"/>
    <row r="63064" ht="15.75" customHeight="1"/>
    <row r="63065" ht="15.75" customHeight="1"/>
    <row r="63066" ht="15.75" customHeight="1"/>
    <row r="63067" ht="15.75" customHeight="1"/>
    <row r="63068" ht="15.75" customHeight="1"/>
    <row r="63069" ht="15.75" customHeight="1"/>
    <row r="63070" ht="15.75" customHeight="1"/>
    <row r="63071" ht="15.75" customHeight="1"/>
    <row r="63072" ht="15.75" customHeight="1"/>
    <row r="63073" ht="15.75" customHeight="1"/>
    <row r="63074" ht="15.75" customHeight="1"/>
    <row r="63075" ht="15.75" customHeight="1"/>
    <row r="63076" ht="15.75" customHeight="1"/>
    <row r="63077" ht="15.75" customHeight="1"/>
    <row r="63078" ht="15.75" customHeight="1"/>
    <row r="63079" ht="15.75" customHeight="1"/>
    <row r="63080" ht="15.75" customHeight="1"/>
    <row r="63081" ht="15.75" customHeight="1"/>
    <row r="63082" ht="15.75" customHeight="1"/>
    <row r="63083" ht="15.75" customHeight="1"/>
    <row r="63084" ht="15.75" customHeight="1"/>
    <row r="63085" ht="15.75" customHeight="1"/>
    <row r="63086" ht="15.75" customHeight="1"/>
    <row r="63087" ht="15.75" customHeight="1"/>
    <row r="63088" ht="15.75" customHeight="1"/>
    <row r="63089" ht="15.75" customHeight="1"/>
    <row r="63090" ht="15.75" customHeight="1"/>
    <row r="63091" ht="15.75" customHeight="1"/>
    <row r="63092" ht="15.75" customHeight="1"/>
    <row r="63093" ht="15.75" customHeight="1"/>
    <row r="63094" ht="15.75" customHeight="1"/>
    <row r="63095" ht="15.75" customHeight="1"/>
    <row r="63096" ht="15.75" customHeight="1"/>
    <row r="63097" ht="15.75" customHeight="1"/>
    <row r="63098" ht="15.75" customHeight="1"/>
    <row r="63099" ht="15.75" customHeight="1"/>
    <row r="63100" ht="15.75" customHeight="1"/>
    <row r="63101" ht="15.75" customHeight="1"/>
    <row r="63102" ht="15.75" customHeight="1"/>
    <row r="63103" ht="15.75" customHeight="1"/>
    <row r="63104" ht="15.75" customHeight="1"/>
    <row r="63105" ht="15.75" customHeight="1"/>
    <row r="63106" ht="15.75" customHeight="1"/>
    <row r="63107" ht="15.75" customHeight="1"/>
    <row r="63108" ht="15.75" customHeight="1"/>
    <row r="63109" ht="15.75" customHeight="1"/>
    <row r="63110" ht="15.75" customHeight="1"/>
    <row r="63111" ht="15.75" customHeight="1"/>
    <row r="63112" ht="15.75" customHeight="1"/>
    <row r="63113" ht="15.75" customHeight="1"/>
    <row r="63114" ht="15.75" customHeight="1"/>
    <row r="63115" ht="15.75" customHeight="1"/>
    <row r="63116" ht="15.75" customHeight="1"/>
    <row r="63117" ht="15.75" customHeight="1"/>
    <row r="63118" ht="15.75" customHeight="1"/>
    <row r="63119" ht="15.75" customHeight="1"/>
    <row r="63120" ht="15.75" customHeight="1"/>
    <row r="63121" ht="15.75" customHeight="1"/>
    <row r="63122" ht="15.75" customHeight="1"/>
    <row r="63123" ht="15.75" customHeight="1"/>
    <row r="63124" ht="15.75" customHeight="1"/>
    <row r="63125" ht="15.75" customHeight="1"/>
    <row r="63126" ht="15.75" customHeight="1"/>
    <row r="63127" ht="15.75" customHeight="1"/>
    <row r="63128" ht="15.75" customHeight="1"/>
    <row r="63129" ht="15.75" customHeight="1"/>
    <row r="63130" ht="15.75" customHeight="1"/>
    <row r="63131" ht="15.75" customHeight="1"/>
    <row r="63132" ht="15.75" customHeight="1"/>
    <row r="63133" ht="15.75" customHeight="1"/>
    <row r="63134" ht="15.75" customHeight="1"/>
    <row r="63135" ht="15.75" customHeight="1"/>
    <row r="63136" ht="15.75" customHeight="1"/>
    <row r="63137" ht="15.75" customHeight="1"/>
    <row r="63138" ht="15.75" customHeight="1"/>
    <row r="63139" ht="15.75" customHeight="1"/>
    <row r="63140" ht="15.75" customHeight="1"/>
    <row r="63141" ht="15.75" customHeight="1"/>
    <row r="63142" ht="15.75" customHeight="1"/>
    <row r="63143" ht="15.75" customHeight="1"/>
    <row r="63144" ht="15.75" customHeight="1"/>
    <row r="63145" ht="15.75" customHeight="1"/>
    <row r="63146" ht="15.75" customHeight="1"/>
    <row r="63147" ht="15.75" customHeight="1"/>
    <row r="63148" ht="15.75" customHeight="1"/>
    <row r="63149" ht="15.75" customHeight="1"/>
    <row r="63150" ht="15.75" customHeight="1"/>
    <row r="63151" ht="15.75" customHeight="1"/>
    <row r="63152" ht="15.75" customHeight="1"/>
    <row r="63153" ht="15.75" customHeight="1"/>
    <row r="63154" ht="15.75" customHeight="1"/>
    <row r="63155" ht="15.75" customHeight="1"/>
    <row r="63156" ht="15.75" customHeight="1"/>
    <row r="63157" ht="15.75" customHeight="1"/>
    <row r="63158" ht="15.75" customHeight="1"/>
    <row r="63159" ht="15.75" customHeight="1"/>
    <row r="63160" ht="15.75" customHeight="1"/>
    <row r="63161" ht="15.75" customHeight="1"/>
    <row r="63162" ht="15.75" customHeight="1"/>
    <row r="63163" ht="15.75" customHeight="1"/>
    <row r="63164" ht="15.75" customHeight="1"/>
    <row r="63165" ht="15.75" customHeight="1"/>
    <row r="63166" ht="15.75" customHeight="1"/>
    <row r="63167" ht="15.75" customHeight="1"/>
    <row r="63168" ht="15.75" customHeight="1"/>
    <row r="63169" ht="15.75" customHeight="1"/>
    <row r="63170" ht="15.75" customHeight="1"/>
    <row r="63171" ht="15.75" customHeight="1"/>
    <row r="63172" ht="15.75" customHeight="1"/>
    <row r="63173" ht="15.75" customHeight="1"/>
    <row r="63174" ht="15.75" customHeight="1"/>
    <row r="63175" ht="15.75" customHeight="1"/>
    <row r="63176" ht="15.75" customHeight="1"/>
    <row r="63177" ht="15.75" customHeight="1"/>
    <row r="63178" ht="15.75" customHeight="1"/>
    <row r="63179" ht="15.75" customHeight="1"/>
    <row r="63180" ht="15.75" customHeight="1"/>
    <row r="63181" ht="15.75" customHeight="1"/>
    <row r="63182" ht="15.75" customHeight="1"/>
    <row r="63183" ht="15.75" customHeight="1"/>
    <row r="63184" ht="15.75" customHeight="1"/>
    <row r="63185" ht="15.75" customHeight="1"/>
    <row r="63186" ht="15.75" customHeight="1"/>
    <row r="63187" ht="15.75" customHeight="1"/>
    <row r="63188" ht="15.75" customHeight="1"/>
    <row r="63189" ht="15.75" customHeight="1"/>
    <row r="63190" ht="15.75" customHeight="1"/>
    <row r="63191" ht="15.75" customHeight="1"/>
    <row r="63192" ht="15.75" customHeight="1"/>
    <row r="63193" ht="15.75" customHeight="1"/>
    <row r="63194" ht="15.75" customHeight="1"/>
    <row r="63195" ht="15.75" customHeight="1"/>
    <row r="63196" ht="15.75" customHeight="1"/>
    <row r="63197" ht="15.75" customHeight="1"/>
    <row r="63198" ht="15.75" customHeight="1"/>
    <row r="63199" ht="15.75" customHeight="1"/>
    <row r="63200" ht="15.75" customHeight="1"/>
    <row r="63201" ht="15.75" customHeight="1"/>
    <row r="63202" ht="15.75" customHeight="1"/>
    <row r="63203" ht="15.75" customHeight="1"/>
    <row r="63204" ht="15.75" customHeight="1"/>
    <row r="63205" ht="15.75" customHeight="1"/>
    <row r="63206" ht="15.75" customHeight="1"/>
    <row r="63207" ht="15.75" customHeight="1"/>
    <row r="63208" ht="15.75" customHeight="1"/>
    <row r="63209" ht="15.75" customHeight="1"/>
    <row r="63210" ht="15.75" customHeight="1"/>
    <row r="63211" ht="15.75" customHeight="1"/>
    <row r="63212" ht="15.75" customHeight="1"/>
    <row r="63213" ht="15.75" customHeight="1"/>
    <row r="63214" ht="15.75" customHeight="1"/>
    <row r="63215" ht="15.75" customHeight="1"/>
    <row r="63216" ht="15.75" customHeight="1"/>
    <row r="63217" ht="15.75" customHeight="1"/>
    <row r="63218" ht="15.75" customHeight="1"/>
    <row r="63219" ht="15.75" customHeight="1"/>
    <row r="63220" ht="15.75" customHeight="1"/>
    <row r="63221" ht="15.75" customHeight="1"/>
    <row r="63222" ht="15.75" customHeight="1"/>
    <row r="63223" ht="15.75" customHeight="1"/>
    <row r="63224" ht="15.75" customHeight="1"/>
    <row r="63225" ht="15.75" customHeight="1"/>
    <row r="63226" ht="15.75" customHeight="1"/>
    <row r="63227" ht="15.75" customHeight="1"/>
    <row r="63228" ht="15.75" customHeight="1"/>
    <row r="63229" ht="15.75" customHeight="1"/>
    <row r="63230" ht="15.75" customHeight="1"/>
    <row r="63231" ht="15.75" customHeight="1"/>
    <row r="63232" ht="15.75" customHeight="1"/>
    <row r="63233" ht="15.75" customHeight="1"/>
    <row r="63234" ht="15.75" customHeight="1"/>
    <row r="63235" ht="15.75" customHeight="1"/>
    <row r="63236" ht="15.75" customHeight="1"/>
    <row r="63237" ht="15.75" customHeight="1"/>
    <row r="63238" ht="15.75" customHeight="1"/>
    <row r="63239" ht="15.75" customHeight="1"/>
    <row r="63240" ht="15.75" customHeight="1"/>
    <row r="63241" ht="15.75" customHeight="1"/>
    <row r="63242" ht="15.75" customHeight="1"/>
    <row r="63243" ht="15.75" customHeight="1"/>
    <row r="63244" ht="15.75" customHeight="1"/>
    <row r="63245" ht="15.75" customHeight="1"/>
    <row r="63246" ht="15.75" customHeight="1"/>
    <row r="63247" ht="15.75" customHeight="1"/>
    <row r="63248" ht="15.75" customHeight="1"/>
    <row r="63249" ht="15.75" customHeight="1"/>
    <row r="63250" ht="15.75" customHeight="1"/>
    <row r="63251" ht="15.75" customHeight="1"/>
    <row r="63252" ht="15.75" customHeight="1"/>
    <row r="63253" ht="15.75" customHeight="1"/>
    <row r="63254" ht="15.75" customHeight="1"/>
    <row r="63255" ht="15.75" customHeight="1"/>
    <row r="63256" ht="15.75" customHeight="1"/>
    <row r="63257" ht="15.75" customHeight="1"/>
    <row r="63258" ht="15.75" customHeight="1"/>
    <row r="63259" ht="15.75" customHeight="1"/>
    <row r="63260" ht="15.75" customHeight="1"/>
    <row r="63261" ht="15.75" customHeight="1"/>
    <row r="63262" ht="15.75" customHeight="1"/>
    <row r="63263" ht="15.75" customHeight="1"/>
    <row r="63264" ht="15.75" customHeight="1"/>
    <row r="63265" ht="15.75" customHeight="1"/>
    <row r="63266" ht="15.75" customHeight="1"/>
    <row r="63267" ht="15.75" customHeight="1"/>
    <row r="63268" ht="15.75" customHeight="1"/>
    <row r="63269" ht="15.75" customHeight="1"/>
    <row r="63270" ht="15.75" customHeight="1"/>
    <row r="63271" ht="15.75" customHeight="1"/>
    <row r="63272" ht="15.75" customHeight="1"/>
    <row r="63273" ht="15.75" customHeight="1"/>
    <row r="63274" ht="15.75" customHeight="1"/>
    <row r="63275" ht="15.75" customHeight="1"/>
    <row r="63276" ht="15.75" customHeight="1"/>
    <row r="63277" ht="15.75" customHeight="1"/>
    <row r="63278" ht="15.75" customHeight="1"/>
    <row r="63279" ht="15.75" customHeight="1"/>
    <row r="63280" ht="15.75" customHeight="1"/>
    <row r="63281" ht="15.75" customHeight="1"/>
    <row r="63282" ht="15.75" customHeight="1"/>
    <row r="63283" ht="15.75" customHeight="1"/>
    <row r="63284" ht="15.75" customHeight="1"/>
    <row r="63285" ht="15.75" customHeight="1"/>
    <row r="63286" ht="15.75" customHeight="1"/>
    <row r="63287" ht="15.75" customHeight="1"/>
    <row r="63288" ht="15.75" customHeight="1"/>
    <row r="63289" ht="15.75" customHeight="1"/>
    <row r="63290" ht="15.75" customHeight="1"/>
    <row r="63291" ht="15.75" customHeight="1"/>
    <row r="63292" ht="15.75" customHeight="1"/>
    <row r="63293" ht="15.75" customHeight="1"/>
    <row r="63294" ht="15.75" customHeight="1"/>
    <row r="63295" ht="15.75" customHeight="1"/>
    <row r="63296" ht="15.75" customHeight="1"/>
    <row r="63297" ht="15.75" customHeight="1"/>
    <row r="63298" ht="15.75" customHeight="1"/>
    <row r="63299" ht="15.75" customHeight="1"/>
    <row r="63300" ht="15.75" customHeight="1"/>
    <row r="63301" ht="15.75" customHeight="1"/>
    <row r="63302" ht="15.75" customHeight="1"/>
    <row r="63303" ht="15.75" customHeight="1"/>
    <row r="63304" ht="15.75" customHeight="1"/>
    <row r="63305" ht="15.75" customHeight="1"/>
    <row r="63306" ht="15.75" customHeight="1"/>
    <row r="63307" ht="15.75" customHeight="1"/>
    <row r="63308" ht="15.75" customHeight="1"/>
    <row r="63309" ht="15.75" customHeight="1"/>
    <row r="63310" ht="15.75" customHeight="1"/>
    <row r="63311" ht="15.75" customHeight="1"/>
    <row r="63312" ht="15.75" customHeight="1"/>
    <row r="63313" ht="15.75" customHeight="1"/>
    <row r="63314" ht="15.75" customHeight="1"/>
    <row r="63315" ht="15.75" customHeight="1"/>
    <row r="63316" ht="15.75" customHeight="1"/>
    <row r="63317" ht="15.75" customHeight="1"/>
    <row r="63318" ht="15.75" customHeight="1"/>
    <row r="63319" ht="15.75" customHeight="1"/>
    <row r="63320" ht="15.75" customHeight="1"/>
    <row r="63321" ht="15.75" customHeight="1"/>
    <row r="63322" ht="15.75" customHeight="1"/>
    <row r="63323" ht="15.75" customHeight="1"/>
    <row r="63324" ht="15.75" customHeight="1"/>
    <row r="63325" ht="15.75" customHeight="1"/>
    <row r="63326" ht="15.75" customHeight="1"/>
    <row r="63327" ht="15.75" customHeight="1"/>
    <row r="63328" ht="15.75" customHeight="1"/>
    <row r="63329" ht="15.75" customHeight="1"/>
    <row r="63330" ht="15.75" customHeight="1"/>
    <row r="63331" ht="15.75" customHeight="1"/>
    <row r="63332" ht="15.75" customHeight="1"/>
    <row r="63333" ht="15.75" customHeight="1"/>
    <row r="63334" ht="15.75" customHeight="1"/>
    <row r="63335" ht="15.75" customHeight="1"/>
    <row r="63336" ht="15.75" customHeight="1"/>
    <row r="63337" ht="15.75" customHeight="1"/>
    <row r="63338" ht="15.75" customHeight="1"/>
    <row r="63339" ht="15.75" customHeight="1"/>
    <row r="63340" ht="15.75" customHeight="1"/>
    <row r="63341" ht="15.75" customHeight="1"/>
    <row r="63342" ht="15.75" customHeight="1"/>
    <row r="63343" ht="15.75" customHeight="1"/>
    <row r="63344" ht="15.75" customHeight="1"/>
    <row r="63345" ht="15.75" customHeight="1"/>
    <row r="63346" ht="15.75" customHeight="1"/>
    <row r="63347" ht="15.75" customHeight="1"/>
    <row r="63348" ht="15.75" customHeight="1"/>
    <row r="63349" ht="15.75" customHeight="1"/>
    <row r="63350" ht="15.75" customHeight="1"/>
    <row r="63351" ht="15.75" customHeight="1"/>
    <row r="63352" ht="15.75" customHeight="1"/>
    <row r="63353" ht="15.75" customHeight="1"/>
    <row r="63354" ht="15.75" customHeight="1"/>
    <row r="63355" ht="15.75" customHeight="1"/>
    <row r="63356" ht="15.75" customHeight="1"/>
    <row r="63357" ht="15.75" customHeight="1"/>
    <row r="63358" ht="15.75" customHeight="1"/>
    <row r="63359" ht="15.75" customHeight="1"/>
    <row r="63360" ht="15.75" customHeight="1"/>
    <row r="63361" ht="15.75" customHeight="1"/>
    <row r="63362" ht="15.75" customHeight="1"/>
    <row r="63363" ht="15.75" customHeight="1"/>
    <row r="63364" ht="15.75" customHeight="1"/>
    <row r="63365" ht="15.75" customHeight="1"/>
    <row r="63366" ht="15.75" customHeight="1"/>
    <row r="63367" ht="15.75" customHeight="1"/>
    <row r="63368" ht="15.75" customHeight="1"/>
    <row r="63369" ht="15.75" customHeight="1"/>
    <row r="63370" ht="15.75" customHeight="1"/>
    <row r="63371" ht="15.75" customHeight="1"/>
    <row r="63372" ht="15.75" customHeight="1"/>
    <row r="63373" ht="15.75" customHeight="1"/>
    <row r="63374" ht="15.75" customHeight="1"/>
    <row r="63375" ht="15.75" customHeight="1"/>
    <row r="63376" ht="15.75" customHeight="1"/>
    <row r="63377" ht="15.75" customHeight="1"/>
    <row r="63378" ht="15.75" customHeight="1"/>
    <row r="63379" ht="15.75" customHeight="1"/>
    <row r="63380" ht="15.75" customHeight="1"/>
    <row r="63381" ht="15.75" customHeight="1"/>
    <row r="63382" ht="15.75" customHeight="1"/>
    <row r="63383" ht="15.75" customHeight="1"/>
    <row r="63384" ht="15.75" customHeight="1"/>
    <row r="63385" ht="15.75" customHeight="1"/>
    <row r="63386" ht="15.75" customHeight="1"/>
    <row r="63387" ht="15.75" customHeight="1"/>
    <row r="63388" ht="15.75" customHeight="1"/>
    <row r="63389" ht="15.75" customHeight="1"/>
    <row r="63390" ht="15.75" customHeight="1"/>
    <row r="63391" ht="15.75" customHeight="1"/>
    <row r="63392" ht="15.75" customHeight="1"/>
    <row r="63393" ht="15.75" customHeight="1"/>
    <row r="63394" ht="15.75" customHeight="1"/>
    <row r="63395" ht="15.75" customHeight="1"/>
    <row r="63396" ht="15.75" customHeight="1"/>
    <row r="63397" ht="15.75" customHeight="1"/>
    <row r="63398" ht="15.75" customHeight="1"/>
    <row r="63399" ht="15.75" customHeight="1"/>
    <row r="63400" ht="15.75" customHeight="1"/>
    <row r="63401" ht="15.75" customHeight="1"/>
    <row r="63402" ht="15.75" customHeight="1"/>
    <row r="63403" ht="15.75" customHeight="1"/>
    <row r="63404" ht="15.75" customHeight="1"/>
    <row r="63405" ht="15.75" customHeight="1"/>
    <row r="63406" ht="15.75" customHeight="1"/>
    <row r="63407" ht="15.75" customHeight="1"/>
    <row r="63408" ht="15.75" customHeight="1"/>
    <row r="63409" ht="15.75" customHeight="1"/>
    <row r="63410" ht="15.75" customHeight="1"/>
    <row r="63411" ht="15.75" customHeight="1"/>
    <row r="63412" ht="15.75" customHeight="1"/>
    <row r="63413" ht="15.75" customHeight="1"/>
    <row r="63414" ht="15.75" customHeight="1"/>
    <row r="63415" ht="15.75" customHeight="1"/>
    <row r="63416" ht="15.75" customHeight="1"/>
    <row r="63417" ht="15.75" customHeight="1"/>
    <row r="63418" ht="15.75" customHeight="1"/>
    <row r="63419" ht="15.75" customHeight="1"/>
    <row r="63420" ht="15.75" customHeight="1"/>
    <row r="63421" ht="15.75" customHeight="1"/>
    <row r="63422" ht="15.75" customHeight="1"/>
    <row r="63423" ht="15.75" customHeight="1"/>
    <row r="63424" ht="15.75" customHeight="1"/>
    <row r="63425" ht="15.75" customHeight="1"/>
    <row r="63426" ht="15.75" customHeight="1"/>
    <row r="63427" ht="15.75" customHeight="1"/>
    <row r="63428" ht="15.75" customHeight="1"/>
    <row r="63429" ht="15.75" customHeight="1"/>
    <row r="63430" ht="15.75" customHeight="1"/>
    <row r="63431" ht="15.75" customHeight="1"/>
    <row r="63432" ht="15.75" customHeight="1"/>
    <row r="63433" ht="15.75" customHeight="1"/>
    <row r="63434" ht="15.75" customHeight="1"/>
    <row r="63435" ht="15.75" customHeight="1"/>
    <row r="63436" ht="15.75" customHeight="1"/>
    <row r="63437" ht="15.75" customHeight="1"/>
    <row r="63438" ht="15.75" customHeight="1"/>
    <row r="63439" ht="15.75" customHeight="1"/>
    <row r="63440" ht="15.75" customHeight="1"/>
    <row r="63441" ht="15.75" customHeight="1"/>
    <row r="63442" ht="15.75" customHeight="1"/>
    <row r="63443" ht="15.75" customHeight="1"/>
    <row r="63444" ht="15.75" customHeight="1"/>
    <row r="63445" ht="15.75" customHeight="1"/>
    <row r="63446" ht="15.75" customHeight="1"/>
    <row r="63447" ht="15.75" customHeight="1"/>
    <row r="63448" ht="15.75" customHeight="1"/>
    <row r="63449" ht="15.75" customHeight="1"/>
    <row r="63450" ht="15.75" customHeight="1"/>
    <row r="63451" ht="15.75" customHeight="1"/>
    <row r="63452" ht="15.75" customHeight="1"/>
    <row r="63453" ht="15.75" customHeight="1"/>
    <row r="63454" ht="15.75" customHeight="1"/>
    <row r="63455" ht="15.75" customHeight="1"/>
    <row r="63456" ht="15.75" customHeight="1"/>
    <row r="63457" ht="15.75" customHeight="1"/>
    <row r="63458" ht="15.75" customHeight="1"/>
    <row r="63459" ht="15.75" customHeight="1"/>
    <row r="63460" ht="15.75" customHeight="1"/>
    <row r="63461" ht="15.75" customHeight="1"/>
    <row r="63462" ht="15.75" customHeight="1"/>
    <row r="63463" ht="15.75" customHeight="1"/>
    <row r="63464" ht="15.75" customHeight="1"/>
    <row r="63465" ht="15.75" customHeight="1"/>
    <row r="63466" ht="15.75" customHeight="1"/>
    <row r="63467" ht="15.75" customHeight="1"/>
    <row r="63468" ht="15.75" customHeight="1"/>
    <row r="63469" ht="15.75" customHeight="1"/>
    <row r="63470" ht="15.75" customHeight="1"/>
    <row r="63471" ht="15.75" customHeight="1"/>
    <row r="63472" ht="15.75" customHeight="1"/>
    <row r="63473" ht="15.75" customHeight="1"/>
    <row r="63474" ht="15.75" customHeight="1"/>
    <row r="63475" ht="15.75" customHeight="1"/>
    <row r="63476" ht="15.75" customHeight="1"/>
    <row r="63477" ht="15.75" customHeight="1"/>
    <row r="63478" ht="15.75" customHeight="1"/>
    <row r="63479" ht="15.75" customHeight="1"/>
    <row r="63480" ht="15.75" customHeight="1"/>
    <row r="63481" ht="15.75" customHeight="1"/>
    <row r="63482" ht="15.75" customHeight="1"/>
    <row r="63483" ht="15.75" customHeight="1"/>
    <row r="63484" ht="15.75" customHeight="1"/>
    <row r="63485" ht="15.75" customHeight="1"/>
    <row r="63486" ht="15.75" customHeight="1"/>
    <row r="63487" ht="15.75" customHeight="1"/>
    <row r="63488" ht="15.75" customHeight="1"/>
    <row r="63489" ht="15.75" customHeight="1"/>
    <row r="63490" ht="15.75" customHeight="1"/>
    <row r="63491" ht="15.75" customHeight="1"/>
    <row r="63492" ht="15.75" customHeight="1"/>
    <row r="63493" ht="15.75" customHeight="1"/>
    <row r="63494" ht="15.75" customHeight="1"/>
    <row r="63495" ht="15.75" customHeight="1"/>
    <row r="63496" ht="15.75" customHeight="1"/>
    <row r="63497" ht="15.75" customHeight="1"/>
    <row r="63498" ht="15.75" customHeight="1"/>
    <row r="63499" ht="15.75" customHeight="1"/>
    <row r="63500" ht="15.75" customHeight="1"/>
    <row r="63501" ht="15.75" customHeight="1"/>
    <row r="63502" ht="15.75" customHeight="1"/>
    <row r="63503" ht="15.75" customHeight="1"/>
    <row r="63504" ht="15.75" customHeight="1"/>
    <row r="63505" ht="15.75" customHeight="1"/>
    <row r="63506" ht="15.75" customHeight="1"/>
    <row r="63507" ht="15.75" customHeight="1"/>
    <row r="63508" ht="15.75" customHeight="1"/>
    <row r="63509" ht="15.75" customHeight="1"/>
    <row r="63510" ht="15.75" customHeight="1"/>
    <row r="63511" ht="15.75" customHeight="1"/>
    <row r="63512" ht="15.75" customHeight="1"/>
    <row r="63513" ht="15.75" customHeight="1"/>
    <row r="63514" ht="15.75" customHeight="1"/>
    <row r="63515" ht="15.75" customHeight="1"/>
    <row r="63516" ht="15.75" customHeight="1"/>
    <row r="63517" ht="15.75" customHeight="1"/>
    <row r="63518" ht="15.75" customHeight="1"/>
    <row r="63519" ht="15.75" customHeight="1"/>
    <row r="63520" ht="15.75" customHeight="1"/>
    <row r="63521" ht="15.75" customHeight="1"/>
    <row r="63522" ht="15.75" customHeight="1"/>
    <row r="63523" ht="15.75" customHeight="1"/>
    <row r="63524" ht="15.75" customHeight="1"/>
    <row r="63525" ht="15.75" customHeight="1"/>
    <row r="63526" ht="15.75" customHeight="1"/>
    <row r="63527" ht="15.75" customHeight="1"/>
    <row r="63528" ht="15.75" customHeight="1"/>
    <row r="63529" ht="15.75" customHeight="1"/>
    <row r="63530" ht="15.75" customHeight="1"/>
    <row r="63531" ht="15.75" customHeight="1"/>
    <row r="63532" ht="15.75" customHeight="1"/>
    <row r="63533" ht="15.75" customHeight="1"/>
    <row r="63534" ht="15.75" customHeight="1"/>
    <row r="63535" ht="15.75" customHeight="1"/>
    <row r="63536" ht="15.75" customHeight="1"/>
    <row r="63537" ht="15.75" customHeight="1"/>
    <row r="63538" ht="15.75" customHeight="1"/>
    <row r="63539" ht="15.75" customHeight="1"/>
    <row r="63540" ht="15.75" customHeight="1"/>
    <row r="63541" ht="15.75" customHeight="1"/>
    <row r="63542" ht="15.75" customHeight="1"/>
    <row r="63543" ht="15.75" customHeight="1"/>
    <row r="63544" ht="15.75" customHeight="1"/>
    <row r="63545" ht="15.75" customHeight="1"/>
    <row r="63546" ht="15.75" customHeight="1"/>
    <row r="63547" ht="15.75" customHeight="1"/>
    <row r="63548" ht="15.75" customHeight="1"/>
    <row r="63549" ht="15.75" customHeight="1"/>
    <row r="63550" ht="15.75" customHeight="1"/>
    <row r="63551" ht="15.75" customHeight="1"/>
    <row r="63552" ht="15.75" customHeight="1"/>
    <row r="63553" ht="15.75" customHeight="1"/>
    <row r="63554" ht="15.75" customHeight="1"/>
    <row r="63555" ht="15.75" customHeight="1"/>
    <row r="63556" ht="15.75" customHeight="1"/>
    <row r="63557" ht="15.75" customHeight="1"/>
    <row r="63558" ht="15.75" customHeight="1"/>
    <row r="63559" ht="15.75" customHeight="1"/>
    <row r="63560" ht="15.75" customHeight="1"/>
    <row r="63561" ht="15.75" customHeight="1"/>
    <row r="63562" ht="15.75" customHeight="1"/>
    <row r="63563" ht="15.75" customHeight="1"/>
    <row r="63564" ht="15.75" customHeight="1"/>
    <row r="63565" ht="15.75" customHeight="1"/>
    <row r="63566" ht="15.75" customHeight="1"/>
    <row r="63567" ht="15.75" customHeight="1"/>
    <row r="63568" ht="15.75" customHeight="1"/>
    <row r="63569" ht="15.75" customHeight="1"/>
    <row r="63570" ht="15.75" customHeight="1"/>
    <row r="63571" ht="15.75" customHeight="1"/>
    <row r="63572" ht="15.75" customHeight="1"/>
    <row r="63573" ht="15.75" customHeight="1"/>
    <row r="63574" ht="15.75" customHeight="1"/>
    <row r="63575" ht="15.75" customHeight="1"/>
    <row r="63576" ht="15.75" customHeight="1"/>
    <row r="63577" ht="15.75" customHeight="1"/>
    <row r="63578" ht="15.75" customHeight="1"/>
    <row r="63579" ht="15.75" customHeight="1"/>
    <row r="63580" ht="15.75" customHeight="1"/>
    <row r="63581" ht="15.75" customHeight="1"/>
    <row r="63582" ht="15.75" customHeight="1"/>
    <row r="63583" ht="15.75" customHeight="1"/>
    <row r="63584" ht="15.75" customHeight="1"/>
    <row r="63585" ht="15.75" customHeight="1"/>
    <row r="63586" ht="15.75" customHeight="1"/>
    <row r="63587" ht="15.75" customHeight="1"/>
    <row r="63588" ht="15.75" customHeight="1"/>
    <row r="63589" ht="15.75" customHeight="1"/>
    <row r="63590" ht="15.75" customHeight="1"/>
    <row r="63591" ht="15.75" customHeight="1"/>
    <row r="63592" ht="15.75" customHeight="1"/>
    <row r="63593" ht="15.75" customHeight="1"/>
    <row r="63594" ht="15.75" customHeight="1"/>
    <row r="63595" ht="15.75" customHeight="1"/>
    <row r="63596" ht="15.75" customHeight="1"/>
    <row r="63597" ht="15.75" customHeight="1"/>
    <row r="63598" ht="15.75" customHeight="1"/>
    <row r="63599" ht="15.75" customHeight="1"/>
    <row r="63600" ht="15.75" customHeight="1"/>
    <row r="63601" ht="15.75" customHeight="1"/>
    <row r="63602" ht="15.75" customHeight="1"/>
    <row r="63603" ht="15.75" customHeight="1"/>
    <row r="63604" ht="15.75" customHeight="1"/>
    <row r="63605" ht="15.75" customHeight="1"/>
    <row r="63606" ht="15.75" customHeight="1"/>
    <row r="63607" ht="15.75" customHeight="1"/>
    <row r="63608" ht="15.75" customHeight="1"/>
    <row r="63609" ht="15.75" customHeight="1"/>
    <row r="63610" ht="15.75" customHeight="1"/>
    <row r="63611" ht="15.75" customHeight="1"/>
    <row r="63612" ht="15.75" customHeight="1"/>
    <row r="63613" ht="15.75" customHeight="1"/>
    <row r="63614" ht="15.75" customHeight="1"/>
    <row r="63615" ht="15.75" customHeight="1"/>
    <row r="63616" ht="15.75" customHeight="1"/>
    <row r="63617" ht="15.75" customHeight="1"/>
    <row r="63618" ht="15.75" customHeight="1"/>
    <row r="63619" ht="15.75" customHeight="1"/>
    <row r="63620" ht="15.75" customHeight="1"/>
    <row r="63621" ht="15.75" customHeight="1"/>
    <row r="63622" ht="15.75" customHeight="1"/>
    <row r="63623" ht="15.75" customHeight="1"/>
    <row r="63624" ht="15.75" customHeight="1"/>
    <row r="63625" ht="15.75" customHeight="1"/>
    <row r="63626" ht="15.75" customHeight="1"/>
    <row r="63627" ht="15.75" customHeight="1"/>
    <row r="63628" ht="15.75" customHeight="1"/>
    <row r="63629" ht="15.75" customHeight="1"/>
    <row r="63630" ht="15.75" customHeight="1"/>
    <row r="63631" ht="15.75" customHeight="1"/>
    <row r="63632" ht="15.75" customHeight="1"/>
    <row r="63633" ht="15.75" customHeight="1"/>
    <row r="63634" ht="15.75" customHeight="1"/>
    <row r="63635" ht="15.75" customHeight="1"/>
    <row r="63636" ht="15.75" customHeight="1"/>
    <row r="63637" ht="15.75" customHeight="1"/>
    <row r="63638" ht="15.75" customHeight="1"/>
    <row r="63639" ht="15.75" customHeight="1"/>
    <row r="63640" ht="15.75" customHeight="1"/>
    <row r="63641" ht="15.75" customHeight="1"/>
    <row r="63642" ht="15.75" customHeight="1"/>
    <row r="63643" ht="15.75" customHeight="1"/>
    <row r="63644" ht="15.75" customHeight="1"/>
    <row r="63645" ht="15.75" customHeight="1"/>
    <row r="63646" ht="15.75" customHeight="1"/>
    <row r="63647" ht="15.75" customHeight="1"/>
    <row r="63648" ht="15.75" customHeight="1"/>
    <row r="63649" ht="15.75" customHeight="1"/>
    <row r="63650" ht="15.75" customHeight="1"/>
    <row r="63651" ht="15.75" customHeight="1"/>
    <row r="63652" ht="15.75" customHeight="1"/>
    <row r="63653" ht="15.75" customHeight="1"/>
    <row r="63654" ht="15.75" customHeight="1"/>
    <row r="63655" ht="15.75" customHeight="1"/>
    <row r="63656" ht="15.75" customHeight="1"/>
    <row r="63657" ht="15.75" customHeight="1"/>
    <row r="63658" ht="15.75" customHeight="1"/>
    <row r="63659" ht="15.75" customHeight="1"/>
    <row r="63660" ht="15.75" customHeight="1"/>
    <row r="63661" ht="15.75" customHeight="1"/>
    <row r="63662" ht="15.75" customHeight="1"/>
    <row r="63663" ht="15.75" customHeight="1"/>
    <row r="63664" ht="15.75" customHeight="1"/>
    <row r="63665" ht="15.75" customHeight="1"/>
    <row r="63666" ht="15.75" customHeight="1"/>
    <row r="63667" ht="15.75" customHeight="1"/>
    <row r="63668" ht="15.75" customHeight="1"/>
    <row r="63669" ht="15.75" customHeight="1"/>
    <row r="63670" ht="15.75" customHeight="1"/>
    <row r="63671" ht="15.75" customHeight="1"/>
    <row r="63672" ht="15.75" customHeight="1"/>
    <row r="63673" ht="15.75" customHeight="1"/>
    <row r="63674" ht="15.75" customHeight="1"/>
    <row r="63675" ht="15.75" customHeight="1"/>
    <row r="63676" ht="15.75" customHeight="1"/>
    <row r="63677" ht="15.75" customHeight="1"/>
    <row r="63678" ht="15.75" customHeight="1"/>
    <row r="63679" ht="15.75" customHeight="1"/>
    <row r="63680" ht="15.75" customHeight="1"/>
    <row r="63681" ht="15.75" customHeight="1"/>
    <row r="63682" ht="15.75" customHeight="1"/>
    <row r="63683" ht="15.75" customHeight="1"/>
    <row r="63684" ht="15.75" customHeight="1"/>
    <row r="63685" ht="15.75" customHeight="1"/>
    <row r="63686" ht="15.75" customHeight="1"/>
    <row r="63687" ht="15.75" customHeight="1"/>
    <row r="63688" ht="15.75" customHeight="1"/>
    <row r="63689" ht="15.75" customHeight="1"/>
    <row r="63690" ht="15.75" customHeight="1"/>
    <row r="63691" ht="15.75" customHeight="1"/>
    <row r="63692" ht="15.75" customHeight="1"/>
    <row r="63693" ht="15.75" customHeight="1"/>
    <row r="63694" ht="15.75" customHeight="1"/>
    <row r="63695" ht="15.75" customHeight="1"/>
    <row r="63696" ht="15.75" customHeight="1"/>
    <row r="63697" ht="15.75" customHeight="1"/>
    <row r="63698" ht="15.75" customHeight="1"/>
    <row r="63699" ht="15.75" customHeight="1"/>
    <row r="63700" ht="15.75" customHeight="1"/>
    <row r="63701" ht="15.75" customHeight="1"/>
    <row r="63702" ht="15.75" customHeight="1"/>
    <row r="63703" ht="15.75" customHeight="1"/>
    <row r="63704" ht="15.75" customHeight="1"/>
    <row r="63705" ht="15.75" customHeight="1"/>
    <row r="63706" ht="15.75" customHeight="1"/>
    <row r="63707" ht="15.75" customHeight="1"/>
    <row r="63708" ht="15.75" customHeight="1"/>
    <row r="63709" ht="15.75" customHeight="1"/>
    <row r="63710" ht="15.75" customHeight="1"/>
    <row r="63711" ht="15.75" customHeight="1"/>
    <row r="63712" ht="15.75" customHeight="1"/>
    <row r="63713" ht="15.75" customHeight="1"/>
    <row r="63714" ht="15.75" customHeight="1"/>
    <row r="63715" ht="15.75" customHeight="1"/>
    <row r="63716" ht="15.75" customHeight="1"/>
    <row r="63717" ht="15.75" customHeight="1"/>
    <row r="63718" ht="15.75" customHeight="1"/>
    <row r="63719" ht="15.75" customHeight="1"/>
    <row r="63720" ht="15.75" customHeight="1"/>
    <row r="63721" ht="15.75" customHeight="1"/>
    <row r="63722" ht="15.75" customHeight="1"/>
    <row r="63723" ht="15.75" customHeight="1"/>
    <row r="63724" ht="15.75" customHeight="1"/>
    <row r="63725" ht="15.75" customHeight="1"/>
    <row r="63726" ht="15.75" customHeight="1"/>
    <row r="63727" ht="15.75" customHeight="1"/>
    <row r="63728" ht="15.75" customHeight="1"/>
    <row r="63729" ht="15.75" customHeight="1"/>
    <row r="63730" ht="15.75" customHeight="1"/>
    <row r="63731" ht="15.75" customHeight="1"/>
    <row r="63732" ht="15.75" customHeight="1"/>
    <row r="63733" ht="15.75" customHeight="1"/>
    <row r="63734" ht="15.75" customHeight="1"/>
    <row r="63735" ht="15.75" customHeight="1"/>
    <row r="63736" ht="15.75" customHeight="1"/>
    <row r="63737" ht="15.75" customHeight="1"/>
    <row r="63738" ht="15.75" customHeight="1"/>
    <row r="63739" ht="15.75" customHeight="1"/>
    <row r="63740" ht="15.75" customHeight="1"/>
    <row r="63741" ht="15.75" customHeight="1"/>
    <row r="63742" ht="15.75" customHeight="1"/>
    <row r="63743" ht="15.75" customHeight="1"/>
    <row r="63744" ht="15.75" customHeight="1"/>
    <row r="63745" ht="15.75" customHeight="1"/>
    <row r="63746" ht="15.75" customHeight="1"/>
    <row r="63747" ht="15.75" customHeight="1"/>
    <row r="63748" ht="15.75" customHeight="1"/>
    <row r="63749" ht="15.75" customHeight="1"/>
    <row r="63750" ht="15.75" customHeight="1"/>
    <row r="63751" ht="15.75" customHeight="1"/>
    <row r="63752" ht="15.75" customHeight="1"/>
    <row r="63753" ht="15.75" customHeight="1"/>
    <row r="63754" ht="15.75" customHeight="1"/>
    <row r="63755" ht="15.75" customHeight="1"/>
    <row r="63756" ht="15.75" customHeight="1"/>
    <row r="63757" ht="15.75" customHeight="1"/>
    <row r="63758" ht="15.75" customHeight="1"/>
    <row r="63759" ht="15.75" customHeight="1"/>
    <row r="63760" ht="15.75" customHeight="1"/>
    <row r="63761" ht="15.75" customHeight="1"/>
    <row r="63762" ht="15.75" customHeight="1"/>
    <row r="63763" ht="15.75" customHeight="1"/>
    <row r="63764" ht="15.75" customHeight="1"/>
    <row r="63765" ht="15.75" customHeight="1"/>
    <row r="63766" ht="15.75" customHeight="1"/>
    <row r="63767" ht="15.75" customHeight="1"/>
    <row r="63768" ht="15.75" customHeight="1"/>
    <row r="63769" ht="15.75" customHeight="1"/>
    <row r="63770" ht="15.75" customHeight="1"/>
    <row r="63771" ht="15.75" customHeight="1"/>
    <row r="63772" ht="15.75" customHeight="1"/>
    <row r="63773" ht="15.75" customHeight="1"/>
    <row r="63774" ht="15.75" customHeight="1"/>
    <row r="63775" ht="15.75" customHeight="1"/>
    <row r="63776" ht="15.75" customHeight="1"/>
    <row r="63777" ht="15.75" customHeight="1"/>
    <row r="63778" ht="15.75" customHeight="1"/>
    <row r="63779" ht="15.75" customHeight="1"/>
    <row r="63780" ht="15.75" customHeight="1"/>
    <row r="63781" ht="15.75" customHeight="1"/>
    <row r="63782" ht="15.75" customHeight="1"/>
    <row r="63783" ht="15.75" customHeight="1"/>
    <row r="63784" ht="15.75" customHeight="1"/>
    <row r="63785" ht="15.75" customHeight="1"/>
    <row r="63786" ht="15.75" customHeight="1"/>
    <row r="63787" ht="15.75" customHeight="1"/>
    <row r="63788" ht="15.75" customHeight="1"/>
    <row r="63789" ht="15.75" customHeight="1"/>
    <row r="63790" ht="15.75" customHeight="1"/>
    <row r="63791" ht="15.75" customHeight="1"/>
    <row r="63792" ht="15.75" customHeight="1"/>
    <row r="63793" ht="15.75" customHeight="1"/>
    <row r="63794" ht="15.75" customHeight="1"/>
    <row r="63795" ht="15.75" customHeight="1"/>
    <row r="63796" ht="15.75" customHeight="1"/>
    <row r="63797" ht="15.75" customHeight="1"/>
    <row r="63798" ht="15.75" customHeight="1"/>
    <row r="63799" ht="15.75" customHeight="1"/>
    <row r="63800" ht="15.75" customHeight="1"/>
    <row r="63801" ht="15.75" customHeight="1"/>
    <row r="63802" ht="15.75" customHeight="1"/>
    <row r="63803" ht="15.75" customHeight="1"/>
    <row r="63804" ht="15.75" customHeight="1"/>
    <row r="63805" ht="15.75" customHeight="1"/>
    <row r="63806" ht="15.75" customHeight="1"/>
    <row r="63807" ht="15.75" customHeight="1"/>
    <row r="63808" ht="15.75" customHeight="1"/>
    <row r="63809" ht="15.75" customHeight="1"/>
    <row r="63810" ht="15.75" customHeight="1"/>
    <row r="63811" ht="15.75" customHeight="1"/>
    <row r="63812" ht="15.75" customHeight="1"/>
    <row r="63813" ht="15.75" customHeight="1"/>
    <row r="63814" ht="15.75" customHeight="1"/>
    <row r="63815" ht="15.75" customHeight="1"/>
    <row r="63816" ht="15.75" customHeight="1"/>
    <row r="63817" ht="15.75" customHeight="1"/>
    <row r="63818" ht="15.75" customHeight="1"/>
    <row r="63819" ht="15.75" customHeight="1"/>
    <row r="63820" ht="15.75" customHeight="1"/>
    <row r="63821" ht="15.75" customHeight="1"/>
    <row r="63822" ht="15.75" customHeight="1"/>
    <row r="63823" ht="15.75" customHeight="1"/>
    <row r="63824" ht="15.75" customHeight="1"/>
    <row r="63825" ht="15.75" customHeight="1"/>
    <row r="63826" ht="15.75" customHeight="1"/>
    <row r="63827" ht="15.75" customHeight="1"/>
    <row r="63828" ht="15.75" customHeight="1"/>
    <row r="63829" ht="15.75" customHeight="1"/>
    <row r="63830" ht="15.75" customHeight="1"/>
    <row r="63831" ht="15.75" customHeight="1"/>
    <row r="63832" ht="15.75" customHeight="1"/>
    <row r="63833" ht="15.75" customHeight="1"/>
    <row r="63834" ht="15.75" customHeight="1"/>
    <row r="63835" ht="15.75" customHeight="1"/>
    <row r="63836" ht="15.75" customHeight="1"/>
    <row r="63837" ht="15.75" customHeight="1"/>
    <row r="63838" ht="15.75" customHeight="1"/>
    <row r="63839" ht="15.75" customHeight="1"/>
    <row r="63840" ht="15.75" customHeight="1"/>
    <row r="63841" ht="15.75" customHeight="1"/>
    <row r="63842" ht="15.75" customHeight="1"/>
    <row r="63843" ht="15.75" customHeight="1"/>
    <row r="63844" ht="15.75" customHeight="1"/>
    <row r="63845" ht="15.75" customHeight="1"/>
    <row r="63846" ht="15.75" customHeight="1"/>
    <row r="63847" ht="15.75" customHeight="1"/>
    <row r="63848" ht="15.75" customHeight="1"/>
    <row r="63849" ht="15.75" customHeight="1"/>
    <row r="63850" ht="15.75" customHeight="1"/>
    <row r="63851" ht="15.75" customHeight="1"/>
    <row r="63852" ht="15.75" customHeight="1"/>
    <row r="63853" ht="15.75" customHeight="1"/>
    <row r="63854" ht="15.75" customHeight="1"/>
    <row r="63855" ht="15.75" customHeight="1"/>
    <row r="63856" ht="15.75" customHeight="1"/>
    <row r="63857" ht="15.75" customHeight="1"/>
    <row r="63858" ht="15.75" customHeight="1"/>
    <row r="63859" ht="15.75" customHeight="1"/>
    <row r="63860" ht="15.75" customHeight="1"/>
    <row r="63861" ht="15.75" customHeight="1"/>
    <row r="63862" ht="15.75" customHeight="1"/>
    <row r="63863" ht="15.75" customHeight="1"/>
    <row r="63864" ht="15.75" customHeight="1"/>
    <row r="63865" ht="15.75" customHeight="1"/>
    <row r="63866" ht="15.75" customHeight="1"/>
    <row r="63867" ht="15.75" customHeight="1"/>
    <row r="63868" ht="15.75" customHeight="1"/>
    <row r="63869" ht="15.75" customHeight="1"/>
    <row r="63870" ht="15.75" customHeight="1"/>
    <row r="63871" ht="15.75" customHeight="1"/>
    <row r="63872" ht="15.75" customHeight="1"/>
    <row r="63873" ht="15.75" customHeight="1"/>
    <row r="63874" ht="15.75" customHeight="1"/>
    <row r="63875" ht="15.75" customHeight="1"/>
    <row r="63876" ht="15.75" customHeight="1"/>
    <row r="63877" ht="15.75" customHeight="1"/>
    <row r="63878" ht="15.75" customHeight="1"/>
    <row r="63879" ht="15.75" customHeight="1"/>
    <row r="63880" ht="15.75" customHeight="1"/>
    <row r="63881" ht="15.75" customHeight="1"/>
    <row r="63882" ht="15.75" customHeight="1"/>
    <row r="63883" ht="15.75" customHeight="1"/>
    <row r="63884" ht="15.75" customHeight="1"/>
    <row r="63885" ht="15.75" customHeight="1"/>
    <row r="63886" ht="15.75" customHeight="1"/>
    <row r="63887" ht="15.75" customHeight="1"/>
    <row r="63888" ht="15.75" customHeight="1"/>
    <row r="63889" ht="15.75" customHeight="1"/>
    <row r="63890" ht="15.75" customHeight="1"/>
    <row r="63891" ht="15.75" customHeight="1"/>
    <row r="63892" ht="15.75" customHeight="1"/>
    <row r="63893" ht="15.75" customHeight="1"/>
    <row r="63894" ht="15.75" customHeight="1"/>
    <row r="63895" ht="15.75" customHeight="1"/>
    <row r="63896" ht="15.75" customHeight="1"/>
    <row r="63897" ht="15.75" customHeight="1"/>
    <row r="63898" ht="15.75" customHeight="1"/>
    <row r="63899" ht="15.75" customHeight="1"/>
    <row r="63900" ht="15.75" customHeight="1"/>
    <row r="63901" ht="15.75" customHeight="1"/>
    <row r="63902" ht="15.75" customHeight="1"/>
    <row r="63903" ht="15.75" customHeight="1"/>
    <row r="63904" ht="15.75" customHeight="1"/>
    <row r="63905" ht="15.75" customHeight="1"/>
    <row r="63906" ht="15.75" customHeight="1"/>
    <row r="63907" ht="15.75" customHeight="1"/>
    <row r="63908" ht="15.75" customHeight="1"/>
    <row r="63909" ht="15.75" customHeight="1"/>
    <row r="63910" ht="15.75" customHeight="1"/>
    <row r="63911" ht="15.75" customHeight="1"/>
    <row r="63912" ht="15.75" customHeight="1"/>
    <row r="63913" ht="15.75" customHeight="1"/>
    <row r="63914" ht="15.75" customHeight="1"/>
    <row r="63915" ht="15.75" customHeight="1"/>
    <row r="63916" ht="15.75" customHeight="1"/>
    <row r="63917" ht="15.75" customHeight="1"/>
    <row r="63918" ht="15.75" customHeight="1"/>
    <row r="63919" ht="15.75" customHeight="1"/>
    <row r="63920" ht="15.75" customHeight="1"/>
    <row r="63921" ht="15.75" customHeight="1"/>
    <row r="63922" ht="15.75" customHeight="1"/>
    <row r="63923" ht="15.75" customHeight="1"/>
    <row r="63924" ht="15.75" customHeight="1"/>
    <row r="63925" ht="15.75" customHeight="1"/>
    <row r="63926" ht="15.75" customHeight="1"/>
    <row r="63927" ht="15.75" customHeight="1"/>
    <row r="63928" ht="15.75" customHeight="1"/>
    <row r="63929" ht="15.75" customHeight="1"/>
    <row r="63930" ht="15.75" customHeight="1"/>
    <row r="63931" ht="15.75" customHeight="1"/>
    <row r="63932" ht="15.75" customHeight="1"/>
    <row r="63933" ht="15.75" customHeight="1"/>
    <row r="63934" ht="15.75" customHeight="1"/>
    <row r="63935" ht="15.75" customHeight="1"/>
    <row r="63936" ht="15.75" customHeight="1"/>
    <row r="63937" ht="15.75" customHeight="1"/>
    <row r="63938" ht="15.75" customHeight="1"/>
    <row r="63939" ht="15.75" customHeight="1"/>
    <row r="63940" ht="15.75" customHeight="1"/>
    <row r="63941" ht="15.75" customHeight="1"/>
    <row r="63942" ht="15.75" customHeight="1"/>
    <row r="63943" ht="15.75" customHeight="1"/>
    <row r="63944" ht="15.75" customHeight="1"/>
    <row r="63945" ht="15.75" customHeight="1"/>
    <row r="63946" ht="15.75" customHeight="1"/>
    <row r="63947" ht="15.75" customHeight="1"/>
    <row r="63948" ht="15.75" customHeight="1"/>
    <row r="63949" ht="15.75" customHeight="1"/>
    <row r="63950" ht="15.75" customHeight="1"/>
    <row r="63951" ht="15.75" customHeight="1"/>
    <row r="63952" ht="15.75" customHeight="1"/>
    <row r="63953" ht="15.75" customHeight="1"/>
    <row r="63954" ht="15.75" customHeight="1"/>
    <row r="63955" ht="15.75" customHeight="1"/>
    <row r="63956" ht="15.75" customHeight="1"/>
    <row r="63957" ht="15.75" customHeight="1"/>
    <row r="63958" ht="15.75" customHeight="1"/>
    <row r="63959" ht="15.75" customHeight="1"/>
    <row r="63960" ht="15.75" customHeight="1"/>
    <row r="63961" ht="15.75" customHeight="1"/>
    <row r="63962" ht="15.75" customHeight="1"/>
    <row r="63963" ht="15.75" customHeight="1"/>
    <row r="63964" ht="15.75" customHeight="1"/>
    <row r="63965" ht="15.75" customHeight="1"/>
    <row r="63966" ht="15.75" customHeight="1"/>
    <row r="63967" ht="15.75" customHeight="1"/>
    <row r="63968" ht="15.75" customHeight="1"/>
    <row r="63969" ht="15.75" customHeight="1"/>
    <row r="63970" ht="15.75" customHeight="1"/>
    <row r="63971" ht="15.75" customHeight="1"/>
    <row r="63972" ht="15.75" customHeight="1"/>
    <row r="63973" ht="15.75" customHeight="1"/>
    <row r="63974" ht="15.75" customHeight="1"/>
    <row r="63975" ht="15.75" customHeight="1"/>
    <row r="63976" ht="15.75" customHeight="1"/>
    <row r="63977" ht="15.75" customHeight="1"/>
    <row r="63978" ht="15.75" customHeight="1"/>
    <row r="63979" ht="15.75" customHeight="1"/>
    <row r="63980" ht="15.75" customHeight="1"/>
    <row r="63981" ht="15.75" customHeight="1"/>
    <row r="63982" ht="15.75" customHeight="1"/>
    <row r="63983" ht="15.75" customHeight="1"/>
    <row r="63984" ht="15.75" customHeight="1"/>
    <row r="63985" ht="15.75" customHeight="1"/>
    <row r="63986" ht="15.75" customHeight="1"/>
    <row r="63987" ht="15.75" customHeight="1"/>
    <row r="63988" ht="15.75" customHeight="1"/>
    <row r="63989" ht="15.75" customHeight="1"/>
    <row r="63990" ht="15.75" customHeight="1"/>
    <row r="63991" ht="15.75" customHeight="1"/>
    <row r="63992" ht="15.75" customHeight="1"/>
    <row r="63993" ht="15.75" customHeight="1"/>
    <row r="63994" ht="15.75" customHeight="1"/>
    <row r="63995" ht="15.75" customHeight="1"/>
    <row r="63996" ht="15.75" customHeight="1"/>
    <row r="63997" ht="15.75" customHeight="1"/>
    <row r="63998" ht="15.75" customHeight="1"/>
    <row r="63999" ht="15.75" customHeight="1"/>
    <row r="64000" ht="15.75" customHeight="1"/>
    <row r="64001" ht="15.75" customHeight="1"/>
    <row r="64002" ht="15.75" customHeight="1"/>
    <row r="64003" ht="15.75" customHeight="1"/>
    <row r="64004" ht="15.75" customHeight="1"/>
    <row r="64005" ht="15.75" customHeight="1"/>
    <row r="64006" ht="15.75" customHeight="1"/>
    <row r="64007" ht="15.75" customHeight="1"/>
    <row r="64008" ht="15.75" customHeight="1"/>
    <row r="64009" ht="15.75" customHeight="1"/>
    <row r="64010" ht="15.75" customHeight="1"/>
    <row r="64011" ht="15.75" customHeight="1"/>
    <row r="64012" ht="15.75" customHeight="1"/>
    <row r="64013" ht="15.75" customHeight="1"/>
    <row r="64014" ht="15.75" customHeight="1"/>
    <row r="64015" ht="15.75" customHeight="1"/>
    <row r="64016" ht="15.75" customHeight="1"/>
    <row r="64017" ht="15.75" customHeight="1"/>
    <row r="64018" ht="15.75" customHeight="1"/>
    <row r="64019" ht="15.75" customHeight="1"/>
    <row r="64020" ht="15.75" customHeight="1"/>
    <row r="64021" ht="15.75" customHeight="1"/>
    <row r="64022" ht="15.75" customHeight="1"/>
    <row r="64023" ht="15.75" customHeight="1"/>
    <row r="64024" ht="15.75" customHeight="1"/>
    <row r="64025" ht="15.75" customHeight="1"/>
    <row r="64026" ht="15.75" customHeight="1"/>
    <row r="64027" ht="15.75" customHeight="1"/>
    <row r="64028" ht="15.75" customHeight="1"/>
    <row r="64029" ht="15.75" customHeight="1"/>
    <row r="64030" ht="15.75" customHeight="1"/>
    <row r="64031" ht="15.75" customHeight="1"/>
    <row r="64032" ht="15.75" customHeight="1"/>
    <row r="64033" ht="15.75" customHeight="1"/>
    <row r="64034" ht="15.75" customHeight="1"/>
    <row r="64035" ht="15.75" customHeight="1"/>
    <row r="64036" ht="15.75" customHeight="1"/>
    <row r="64037" ht="15.75" customHeight="1"/>
    <row r="64038" ht="15.75" customHeight="1"/>
    <row r="64039" ht="15.75" customHeight="1"/>
    <row r="64040" ht="15.75" customHeight="1"/>
    <row r="64041" ht="15.75" customHeight="1"/>
    <row r="64042" ht="15.75" customHeight="1"/>
    <row r="64043" ht="15.75" customHeight="1"/>
    <row r="64044" ht="15.75" customHeight="1"/>
    <row r="64045" ht="15.75" customHeight="1"/>
    <row r="64046" ht="15.75" customHeight="1"/>
    <row r="64047" ht="15.75" customHeight="1"/>
    <row r="64048" ht="15.75" customHeight="1"/>
    <row r="64049" ht="15.75" customHeight="1"/>
    <row r="64050" ht="15.75" customHeight="1"/>
    <row r="64051" ht="15.75" customHeight="1"/>
    <row r="64052" ht="15.75" customHeight="1"/>
    <row r="64053" ht="15.75" customHeight="1"/>
    <row r="64054" ht="15.75" customHeight="1"/>
    <row r="64055" ht="15.75" customHeight="1"/>
    <row r="64056" ht="15.75" customHeight="1"/>
    <row r="64057" ht="15.75" customHeight="1"/>
    <row r="64058" ht="15.75" customHeight="1"/>
    <row r="64059" ht="15.75" customHeight="1"/>
    <row r="64060" ht="15.75" customHeight="1"/>
    <row r="64061" ht="15.75" customHeight="1"/>
    <row r="64062" ht="15.75" customHeight="1"/>
    <row r="64063" ht="15.75" customHeight="1"/>
    <row r="64064" ht="15.75" customHeight="1"/>
    <row r="64065" ht="15.75" customHeight="1"/>
    <row r="64066" ht="15.75" customHeight="1"/>
    <row r="64067" ht="15.75" customHeight="1"/>
    <row r="64068" ht="15.75" customHeight="1"/>
    <row r="64069" ht="15.75" customHeight="1"/>
    <row r="64070" ht="15.75" customHeight="1"/>
    <row r="64071" ht="15.75" customHeight="1"/>
    <row r="64072" ht="15.75" customHeight="1"/>
    <row r="64073" ht="15.75" customHeight="1"/>
    <row r="64074" ht="15.75" customHeight="1"/>
    <row r="64075" ht="15.75" customHeight="1"/>
    <row r="64076" ht="15.75" customHeight="1"/>
    <row r="64077" ht="15.75" customHeight="1"/>
    <row r="64078" ht="15.75" customHeight="1"/>
    <row r="64079" ht="15.75" customHeight="1"/>
    <row r="64080" ht="15.75" customHeight="1"/>
    <row r="64081" ht="15.75" customHeight="1"/>
    <row r="64082" ht="15.75" customHeight="1"/>
    <row r="64083" ht="15.75" customHeight="1"/>
    <row r="64084" ht="15.75" customHeight="1"/>
    <row r="64085" ht="15.75" customHeight="1"/>
    <row r="64086" ht="15.75" customHeight="1"/>
    <row r="64087" ht="15.75" customHeight="1"/>
    <row r="64088" ht="15.75" customHeight="1"/>
    <row r="64089" ht="15.75" customHeight="1"/>
    <row r="64090" ht="15.75" customHeight="1"/>
    <row r="64091" ht="15.75" customHeight="1"/>
    <row r="64092" ht="15.75" customHeight="1"/>
    <row r="64093" ht="15.75" customHeight="1"/>
    <row r="64094" ht="15.75" customHeight="1"/>
    <row r="64095" ht="15.75" customHeight="1"/>
    <row r="64096" ht="15.75" customHeight="1"/>
    <row r="64097" ht="15.75" customHeight="1"/>
    <row r="64098" ht="15.75" customHeight="1"/>
    <row r="64099" ht="15.75" customHeight="1"/>
    <row r="64100" ht="15.75" customHeight="1"/>
    <row r="64101" ht="15.75" customHeight="1"/>
    <row r="64102" ht="15.75" customHeight="1"/>
    <row r="64103" ht="15.75" customHeight="1"/>
    <row r="64104" ht="15.75" customHeight="1"/>
    <row r="64105" ht="15.75" customHeight="1"/>
    <row r="64106" ht="15.75" customHeight="1"/>
    <row r="64107" ht="15.75" customHeight="1"/>
    <row r="64108" ht="15.75" customHeight="1"/>
    <row r="64109" ht="15.75" customHeight="1"/>
    <row r="64110" ht="15.75" customHeight="1"/>
    <row r="64111" ht="15.75" customHeight="1"/>
    <row r="64112" ht="15.75" customHeight="1"/>
    <row r="64113" ht="15.75" customHeight="1"/>
    <row r="64114" ht="15.75" customHeight="1"/>
    <row r="64115" ht="15.75" customHeight="1"/>
    <row r="64116" ht="15.75" customHeight="1"/>
    <row r="64117" ht="15.75" customHeight="1"/>
    <row r="64118" ht="15.75" customHeight="1"/>
    <row r="64119" ht="15.75" customHeight="1"/>
    <row r="64120" ht="15.75" customHeight="1"/>
    <row r="64121" ht="15.75" customHeight="1"/>
    <row r="64122" ht="15.75" customHeight="1"/>
    <row r="64123" ht="15.75" customHeight="1"/>
    <row r="64124" ht="15.75" customHeight="1"/>
    <row r="64125" ht="15.75" customHeight="1"/>
    <row r="64126" ht="15.75" customHeight="1"/>
    <row r="64127" ht="15.75" customHeight="1"/>
    <row r="64128" ht="15.75" customHeight="1"/>
    <row r="64129" ht="15.75" customHeight="1"/>
    <row r="64130" ht="15.75" customHeight="1"/>
    <row r="64131" ht="15.75" customHeight="1"/>
    <row r="64132" ht="15.75" customHeight="1"/>
    <row r="64133" ht="15.75" customHeight="1"/>
    <row r="64134" ht="15.75" customHeight="1"/>
    <row r="64135" ht="15.75" customHeight="1"/>
    <row r="64136" ht="15.75" customHeight="1"/>
    <row r="64137" ht="15.75" customHeight="1"/>
    <row r="64138" ht="15.75" customHeight="1"/>
    <row r="64139" ht="15.75" customHeight="1"/>
    <row r="64140" ht="15.75" customHeight="1"/>
    <row r="64141" ht="15.75" customHeight="1"/>
    <row r="64142" ht="15.75" customHeight="1"/>
    <row r="64143" ht="15.75" customHeight="1"/>
    <row r="64144" ht="15.75" customHeight="1"/>
    <row r="64145" ht="15.75" customHeight="1"/>
    <row r="64146" ht="15.75" customHeight="1"/>
    <row r="64147" ht="15.75" customHeight="1"/>
    <row r="64148" ht="15.75" customHeight="1"/>
    <row r="64149" ht="15.75" customHeight="1"/>
    <row r="64150" ht="15.75" customHeight="1"/>
    <row r="64151" ht="15.75" customHeight="1"/>
    <row r="64152" ht="15.75" customHeight="1"/>
    <row r="64153" ht="15.75" customHeight="1"/>
    <row r="64154" ht="15.75" customHeight="1"/>
    <row r="64155" ht="15.75" customHeight="1"/>
    <row r="64156" ht="15.75" customHeight="1"/>
    <row r="64157" ht="15.75" customHeight="1"/>
    <row r="64158" ht="15.75" customHeight="1"/>
    <row r="64159" ht="15.75" customHeight="1"/>
    <row r="64160" ht="15.75" customHeight="1"/>
    <row r="64161" ht="15.75" customHeight="1"/>
    <row r="64162" ht="15.75" customHeight="1"/>
    <row r="64163" ht="15.75" customHeight="1"/>
    <row r="64164" ht="15.75" customHeight="1"/>
    <row r="64165" ht="15.75" customHeight="1"/>
    <row r="64166" ht="15.75" customHeight="1"/>
    <row r="64167" ht="15.75" customHeight="1"/>
    <row r="64168" ht="15.75" customHeight="1"/>
    <row r="64169" ht="15.75" customHeight="1"/>
    <row r="64170" ht="15.75" customHeight="1"/>
    <row r="64171" ht="15.75" customHeight="1"/>
    <row r="64172" ht="15.75" customHeight="1"/>
    <row r="64173" ht="15.75" customHeight="1"/>
    <row r="64174" ht="15.75" customHeight="1"/>
    <row r="64175" ht="15.75" customHeight="1"/>
    <row r="64176" ht="15.75" customHeight="1"/>
    <row r="64177" ht="15.75" customHeight="1"/>
    <row r="64178" ht="15.75" customHeight="1"/>
    <row r="64179" ht="15.75" customHeight="1"/>
    <row r="64180" ht="15.75" customHeight="1"/>
    <row r="64181" ht="15.75" customHeight="1"/>
    <row r="64182" ht="15.75" customHeight="1"/>
    <row r="64183" ht="15.75" customHeight="1"/>
    <row r="64184" ht="15.75" customHeight="1"/>
    <row r="64185" ht="15.75" customHeight="1"/>
    <row r="64186" ht="15.75" customHeight="1"/>
    <row r="64187" ht="15.75" customHeight="1"/>
    <row r="64188" ht="15.75" customHeight="1"/>
    <row r="64189" ht="15.75" customHeight="1"/>
    <row r="64190" ht="15.75" customHeight="1"/>
    <row r="64191" ht="15.75" customHeight="1"/>
    <row r="64192" ht="15.75" customHeight="1"/>
    <row r="64193" ht="15.75" customHeight="1"/>
    <row r="64194" ht="15.75" customHeight="1"/>
    <row r="64195" ht="15.75" customHeight="1"/>
    <row r="64196" ht="15.75" customHeight="1"/>
    <row r="64197" ht="15.75" customHeight="1"/>
    <row r="64198" ht="15.75" customHeight="1"/>
    <row r="64199" ht="15.75" customHeight="1"/>
    <row r="64200" ht="15.75" customHeight="1"/>
    <row r="64201" ht="15.75" customHeight="1"/>
    <row r="64202" ht="15.75" customHeight="1"/>
    <row r="64203" ht="15.75" customHeight="1"/>
    <row r="64204" ht="15.75" customHeight="1"/>
    <row r="64205" ht="15.75" customHeight="1"/>
    <row r="64206" ht="15.75" customHeight="1"/>
    <row r="64207" ht="15.75" customHeight="1"/>
    <row r="64208" ht="15.75" customHeight="1"/>
    <row r="64209" ht="15.75" customHeight="1"/>
    <row r="64210" ht="15.75" customHeight="1"/>
    <row r="64211" ht="15.75" customHeight="1"/>
    <row r="64212" ht="15.75" customHeight="1"/>
    <row r="64213" ht="15.75" customHeight="1"/>
    <row r="64214" ht="15.75" customHeight="1"/>
    <row r="64215" ht="15.75" customHeight="1"/>
    <row r="64216" ht="15.75" customHeight="1"/>
    <row r="64217" ht="15.75" customHeight="1"/>
    <row r="64218" ht="15.75" customHeight="1"/>
    <row r="64219" ht="15.75" customHeight="1"/>
    <row r="64220" ht="15.75" customHeight="1"/>
    <row r="64221" ht="15.75" customHeight="1"/>
    <row r="64222" ht="15.75" customHeight="1"/>
    <row r="64223" ht="15.75" customHeight="1"/>
    <row r="64224" ht="15.75" customHeight="1"/>
    <row r="64225" ht="15.75" customHeight="1"/>
    <row r="64226" ht="15.75" customHeight="1"/>
    <row r="64227" ht="15.75" customHeight="1"/>
    <row r="64228" ht="15.75" customHeight="1"/>
    <row r="64229" ht="15.75" customHeight="1"/>
    <row r="64230" ht="15.75" customHeight="1"/>
    <row r="64231" ht="15.75" customHeight="1"/>
    <row r="64232" ht="15.75" customHeight="1"/>
    <row r="64233" ht="15.75" customHeight="1"/>
    <row r="64234" ht="15.75" customHeight="1"/>
    <row r="64235" ht="15.75" customHeight="1"/>
    <row r="64236" ht="15.75" customHeight="1"/>
    <row r="64237" ht="15.75" customHeight="1"/>
    <row r="64238" ht="15.75" customHeight="1"/>
    <row r="64239" ht="15.75" customHeight="1"/>
    <row r="64240" ht="15.75" customHeight="1"/>
    <row r="64241" ht="15.75" customHeight="1"/>
    <row r="64242" ht="15.75" customHeight="1"/>
    <row r="64243" ht="15.75" customHeight="1"/>
    <row r="64244" ht="15.75" customHeight="1"/>
    <row r="64245" ht="15.75" customHeight="1"/>
    <row r="64246" ht="15.75" customHeight="1"/>
    <row r="64247" ht="15.75" customHeight="1"/>
    <row r="64248" ht="15.75" customHeight="1"/>
    <row r="64249" ht="15.75" customHeight="1"/>
    <row r="64250" ht="15.75" customHeight="1"/>
    <row r="64251" ht="15.75" customHeight="1"/>
    <row r="64252" ht="15.75" customHeight="1"/>
    <row r="64253" ht="15.75" customHeight="1"/>
    <row r="64254" ht="15.75" customHeight="1"/>
    <row r="64255" ht="15.75" customHeight="1"/>
    <row r="64256" ht="15.75" customHeight="1"/>
    <row r="64257" ht="15.75" customHeight="1"/>
    <row r="64258" ht="15.75" customHeight="1"/>
    <row r="64259" ht="15.75" customHeight="1"/>
    <row r="64260" ht="15.75" customHeight="1"/>
    <row r="64261" ht="15.75" customHeight="1"/>
    <row r="64262" ht="15.75" customHeight="1"/>
    <row r="64263" ht="15.75" customHeight="1"/>
    <row r="64264" ht="15.75" customHeight="1"/>
    <row r="64265" ht="15.75" customHeight="1"/>
    <row r="64266" ht="15.75" customHeight="1"/>
    <row r="64267" ht="15.75" customHeight="1"/>
    <row r="64268" ht="15.75" customHeight="1"/>
    <row r="64269" ht="15.75" customHeight="1"/>
    <row r="64270" ht="15.75" customHeight="1"/>
    <row r="64271" ht="15.75" customHeight="1"/>
    <row r="64272" ht="15.75" customHeight="1"/>
    <row r="64273" ht="15.75" customHeight="1"/>
    <row r="64274" ht="15.75" customHeight="1"/>
    <row r="64275" ht="15.75" customHeight="1"/>
    <row r="64276" ht="15.75" customHeight="1"/>
    <row r="64277" ht="15.75" customHeight="1"/>
    <row r="64278" ht="15.75" customHeight="1"/>
    <row r="64279" ht="15.75" customHeight="1"/>
    <row r="64280" ht="15.75" customHeight="1"/>
    <row r="64281" ht="15.75" customHeight="1"/>
    <row r="64282" ht="15.75" customHeight="1"/>
    <row r="64283" ht="15.75" customHeight="1"/>
    <row r="64284" ht="15.75" customHeight="1"/>
    <row r="64285" ht="15.75" customHeight="1"/>
    <row r="64286" ht="15.75" customHeight="1"/>
    <row r="64287" ht="15.75" customHeight="1"/>
    <row r="64288" ht="15.75" customHeight="1"/>
    <row r="64289" ht="15.75" customHeight="1"/>
    <row r="64290" ht="15.75" customHeight="1"/>
    <row r="64291" ht="15.75" customHeight="1"/>
    <row r="64292" ht="15.75" customHeight="1"/>
    <row r="64293" ht="15.75" customHeight="1"/>
    <row r="64294" ht="15.75" customHeight="1"/>
    <row r="64295" ht="15.75" customHeight="1"/>
    <row r="64296" ht="15.75" customHeight="1"/>
    <row r="64297" ht="15.75" customHeight="1"/>
    <row r="64298" ht="15.75" customHeight="1"/>
    <row r="64299" ht="15.75" customHeight="1"/>
    <row r="64300" ht="15.75" customHeight="1"/>
    <row r="64301" ht="15.75" customHeight="1"/>
    <row r="64302" ht="15.75" customHeight="1"/>
    <row r="64303" ht="15.75" customHeight="1"/>
    <row r="64304" ht="15.75" customHeight="1"/>
    <row r="64305" ht="15.75" customHeight="1"/>
    <row r="64306" ht="15.75" customHeight="1"/>
    <row r="64307" ht="15.75" customHeight="1"/>
    <row r="64308" ht="15.75" customHeight="1"/>
    <row r="64309" ht="15.75" customHeight="1"/>
    <row r="64310" ht="15.75" customHeight="1"/>
    <row r="64311" ht="15.75" customHeight="1"/>
    <row r="64312" ht="15.75" customHeight="1"/>
    <row r="64313" ht="15.75" customHeight="1"/>
    <row r="64314" ht="15.75" customHeight="1"/>
    <row r="64315" ht="15.75" customHeight="1"/>
    <row r="64316" ht="15.75" customHeight="1"/>
    <row r="64317" ht="15.75" customHeight="1"/>
    <row r="64318" ht="15.75" customHeight="1"/>
    <row r="64319" ht="15.75" customHeight="1"/>
    <row r="64320" ht="15.75" customHeight="1"/>
    <row r="64321" ht="15.75" customHeight="1"/>
    <row r="64322" ht="15.75" customHeight="1"/>
    <row r="64323" ht="15.75" customHeight="1"/>
    <row r="64324" ht="15.75" customHeight="1"/>
    <row r="64325" ht="15.75" customHeight="1"/>
    <row r="64326" ht="15.75" customHeight="1"/>
    <row r="64327" ht="15.75" customHeight="1"/>
    <row r="64328" ht="15.75" customHeight="1"/>
    <row r="64329" ht="15.75" customHeight="1"/>
    <row r="64330" ht="15.75" customHeight="1"/>
    <row r="64331" ht="15.75" customHeight="1"/>
    <row r="64332" ht="15.75" customHeight="1"/>
    <row r="64333" ht="15.75" customHeight="1"/>
    <row r="64334" ht="15.75" customHeight="1"/>
    <row r="64335" ht="15.75" customHeight="1"/>
    <row r="64336" ht="15.75" customHeight="1"/>
    <row r="64337" ht="15.75" customHeight="1"/>
    <row r="64338" ht="15.75" customHeight="1"/>
    <row r="64339" ht="15.75" customHeight="1"/>
    <row r="64340" ht="15.75" customHeight="1"/>
    <row r="64341" ht="15.75" customHeight="1"/>
    <row r="64342" ht="15.75" customHeight="1"/>
    <row r="64343" ht="15.75" customHeight="1"/>
    <row r="64344" ht="15.75" customHeight="1"/>
    <row r="64345" ht="15.75" customHeight="1"/>
    <row r="64346" ht="15.75" customHeight="1"/>
    <row r="64347" ht="15.75" customHeight="1"/>
    <row r="64348" ht="15.75" customHeight="1"/>
    <row r="64349" ht="15.75" customHeight="1"/>
    <row r="64350" ht="15.75" customHeight="1"/>
    <row r="64351" ht="15.75" customHeight="1"/>
    <row r="64352" ht="15.75" customHeight="1"/>
    <row r="64353" ht="15.75" customHeight="1"/>
    <row r="64354" ht="15.75" customHeight="1"/>
    <row r="64355" ht="15.75" customHeight="1"/>
    <row r="64356" ht="15.75" customHeight="1"/>
    <row r="64357" ht="15.75" customHeight="1"/>
    <row r="64358" ht="15.75" customHeight="1"/>
    <row r="64359" ht="15.75" customHeight="1"/>
    <row r="64360" ht="15.75" customHeight="1"/>
    <row r="64361" ht="15.75" customHeight="1"/>
    <row r="64362" ht="15.75" customHeight="1"/>
    <row r="64363" ht="15.75" customHeight="1"/>
    <row r="64364" ht="15.75" customHeight="1"/>
    <row r="64365" ht="15.75" customHeight="1"/>
    <row r="64366" ht="15.75" customHeight="1"/>
    <row r="64367" ht="15.75" customHeight="1"/>
    <row r="64368" ht="15.75" customHeight="1"/>
    <row r="64369" ht="15.75" customHeight="1"/>
    <row r="64370" ht="15.75" customHeight="1"/>
    <row r="64371" ht="15.75" customHeight="1"/>
    <row r="64372" ht="15.75" customHeight="1"/>
    <row r="64373" ht="15.75" customHeight="1"/>
    <row r="64374" ht="15.75" customHeight="1"/>
    <row r="64375" ht="15.75" customHeight="1"/>
    <row r="64376" ht="15.75" customHeight="1"/>
    <row r="64377" ht="15.75" customHeight="1"/>
    <row r="64378" ht="15.75" customHeight="1"/>
    <row r="64379" ht="15.75" customHeight="1"/>
    <row r="64380" ht="15.75" customHeight="1"/>
    <row r="64381" ht="15.75" customHeight="1"/>
    <row r="64382" ht="15.75" customHeight="1"/>
    <row r="64383" ht="15.75" customHeight="1"/>
    <row r="64384" ht="15.75" customHeight="1"/>
    <row r="64385" ht="15.75" customHeight="1"/>
    <row r="64386" ht="15.75" customHeight="1"/>
    <row r="64387" ht="15.75" customHeight="1"/>
    <row r="64388" ht="15.75" customHeight="1"/>
    <row r="64389" ht="15.75" customHeight="1"/>
    <row r="64390" ht="15.75" customHeight="1"/>
    <row r="64391" ht="15.75" customHeight="1"/>
    <row r="64392" ht="15.75" customHeight="1"/>
    <row r="64393" ht="15.75" customHeight="1"/>
    <row r="64394" ht="15.75" customHeight="1"/>
    <row r="64395" ht="15.75" customHeight="1"/>
    <row r="64396" ht="15.75" customHeight="1"/>
    <row r="64397" ht="15.75" customHeight="1"/>
    <row r="64398" ht="15.75" customHeight="1"/>
    <row r="64399" ht="15.75" customHeight="1"/>
    <row r="64400" ht="15.75" customHeight="1"/>
    <row r="64401" ht="15.75" customHeight="1"/>
    <row r="64402" ht="15.75" customHeight="1"/>
    <row r="64403" ht="15.75" customHeight="1"/>
    <row r="64404" ht="15.75" customHeight="1"/>
    <row r="64405" ht="15.75" customHeight="1"/>
    <row r="64406" ht="15.75" customHeight="1"/>
    <row r="64407" ht="15.75" customHeight="1"/>
    <row r="64408" ht="15.75" customHeight="1"/>
    <row r="64409" ht="15.75" customHeight="1"/>
    <row r="64410" ht="15.75" customHeight="1"/>
    <row r="64411" ht="15.75" customHeight="1"/>
    <row r="64412" ht="15.75" customHeight="1"/>
    <row r="64413" ht="15.75" customHeight="1"/>
    <row r="64414" ht="15.75" customHeight="1"/>
    <row r="64415" ht="15.75" customHeight="1"/>
    <row r="64416" ht="15.75" customHeight="1"/>
    <row r="64417" ht="15.75" customHeight="1"/>
    <row r="64418" ht="15.75" customHeight="1"/>
    <row r="64419" ht="15.75" customHeight="1"/>
    <row r="64420" ht="15.75" customHeight="1"/>
    <row r="64421" ht="15.75" customHeight="1"/>
    <row r="64422" ht="15.75" customHeight="1"/>
    <row r="64423" ht="15.75" customHeight="1"/>
    <row r="64424" ht="15.75" customHeight="1"/>
    <row r="64425" ht="15.75" customHeight="1"/>
    <row r="64426" ht="15.75" customHeight="1"/>
    <row r="64427" ht="15.75" customHeight="1"/>
    <row r="64428" ht="15.75" customHeight="1"/>
    <row r="64429" ht="15.75" customHeight="1"/>
    <row r="64430" ht="15.75" customHeight="1"/>
    <row r="64431" ht="15.75" customHeight="1"/>
    <row r="64432" ht="15.75" customHeight="1"/>
    <row r="64433" ht="15.75" customHeight="1"/>
    <row r="64434" ht="15.75" customHeight="1"/>
    <row r="64435" ht="15.75" customHeight="1"/>
    <row r="64436" ht="15.75" customHeight="1"/>
    <row r="64437" ht="15.75" customHeight="1"/>
    <row r="64438" ht="15.75" customHeight="1"/>
    <row r="64439" ht="15.75" customHeight="1"/>
    <row r="64440" ht="15.75" customHeight="1"/>
    <row r="64441" ht="15.75" customHeight="1"/>
    <row r="64442" ht="15.75" customHeight="1"/>
    <row r="64443" ht="15.75" customHeight="1"/>
    <row r="64444" ht="15.75" customHeight="1"/>
    <row r="64445" ht="15.75" customHeight="1"/>
    <row r="64446" ht="15.75" customHeight="1"/>
    <row r="64447" ht="15.75" customHeight="1"/>
    <row r="64448" ht="15.75" customHeight="1"/>
    <row r="64449" ht="15.75" customHeight="1"/>
    <row r="64450" ht="15.75" customHeight="1"/>
    <row r="64451" ht="15.75" customHeight="1"/>
    <row r="64452" ht="15.75" customHeight="1"/>
    <row r="64453" ht="15.75" customHeight="1"/>
    <row r="64454" ht="15.75" customHeight="1"/>
    <row r="64455" ht="15.75" customHeight="1"/>
    <row r="64456" ht="15.75" customHeight="1"/>
    <row r="64457" ht="15.75" customHeight="1"/>
    <row r="64458" ht="15.75" customHeight="1"/>
    <row r="64459" ht="15.75" customHeight="1"/>
    <row r="64460" ht="15.75" customHeight="1"/>
    <row r="64461" ht="15.75" customHeight="1"/>
    <row r="64462" ht="15.75" customHeight="1"/>
    <row r="64463" ht="15.75" customHeight="1"/>
    <row r="64464" ht="15.75" customHeight="1"/>
    <row r="64465" ht="15.75" customHeight="1"/>
    <row r="64466" ht="15.75" customHeight="1"/>
    <row r="64467" ht="15.75" customHeight="1"/>
    <row r="64468" ht="15.75" customHeight="1"/>
    <row r="64469" ht="15.75" customHeight="1"/>
    <row r="64470" ht="15.75" customHeight="1"/>
    <row r="64471" ht="15.75" customHeight="1"/>
    <row r="64472" ht="15.75" customHeight="1"/>
    <row r="64473" ht="15.75" customHeight="1"/>
    <row r="64474" ht="15.75" customHeight="1"/>
    <row r="64475" ht="15.75" customHeight="1"/>
    <row r="64476" ht="15.75" customHeight="1"/>
    <row r="64477" ht="15.75" customHeight="1"/>
    <row r="64478" ht="15.75" customHeight="1"/>
    <row r="64479" ht="15.75" customHeight="1"/>
    <row r="64480" ht="15.75" customHeight="1"/>
    <row r="64481" ht="15.75" customHeight="1"/>
    <row r="64482" ht="15.75" customHeight="1"/>
    <row r="64483" ht="15.75" customHeight="1"/>
    <row r="64484" ht="15.75" customHeight="1"/>
    <row r="64485" ht="15.75" customHeight="1"/>
    <row r="64486" ht="15.75" customHeight="1"/>
    <row r="64487" ht="15.75" customHeight="1"/>
    <row r="64488" ht="15.75" customHeight="1"/>
    <row r="64489" ht="15.75" customHeight="1"/>
    <row r="64490" ht="15.75" customHeight="1"/>
    <row r="64491" ht="15.75" customHeight="1"/>
    <row r="64492" ht="15.75" customHeight="1"/>
    <row r="64493" ht="15.75" customHeight="1"/>
    <row r="64494" ht="15.75" customHeight="1"/>
    <row r="64495" ht="15.75" customHeight="1"/>
    <row r="64496" ht="15.75" customHeight="1"/>
    <row r="64497" ht="15.75" customHeight="1"/>
    <row r="64498" ht="15.75" customHeight="1"/>
    <row r="64499" ht="15.75" customHeight="1"/>
    <row r="64500" ht="15.75" customHeight="1"/>
    <row r="64501" ht="15.75" customHeight="1"/>
    <row r="64502" ht="15.75" customHeight="1"/>
    <row r="64503" ht="15.75" customHeight="1"/>
    <row r="64504" ht="15.75" customHeight="1"/>
    <row r="64505" ht="15.75" customHeight="1"/>
    <row r="64506" ht="15.75" customHeight="1"/>
    <row r="64507" ht="15.75" customHeight="1"/>
    <row r="64508" ht="15.75" customHeight="1"/>
    <row r="64509" ht="15.75" customHeight="1"/>
    <row r="64510" ht="15.75" customHeight="1"/>
    <row r="64511" ht="15.75" customHeight="1"/>
    <row r="64512" ht="15.75" customHeight="1"/>
    <row r="64513" ht="15.75" customHeight="1"/>
    <row r="64514" ht="15.75" customHeight="1"/>
    <row r="64515" ht="15.75" customHeight="1"/>
    <row r="64516" ht="15.75" customHeight="1"/>
    <row r="64517" ht="15.75" customHeight="1"/>
    <row r="64518" ht="15.75" customHeight="1"/>
    <row r="64519" ht="15.75" customHeight="1"/>
    <row r="64520" ht="15.75" customHeight="1"/>
    <row r="64521" ht="15.75" customHeight="1"/>
    <row r="64522" ht="15.75" customHeight="1"/>
    <row r="64523" ht="15.75" customHeight="1"/>
    <row r="64524" ht="15.75" customHeight="1"/>
    <row r="64525" ht="15.75" customHeight="1"/>
    <row r="64526" ht="15.75" customHeight="1"/>
    <row r="64527" ht="15.75" customHeight="1"/>
    <row r="64528" ht="15.75" customHeight="1"/>
    <row r="64529" ht="15.75" customHeight="1"/>
    <row r="64530" ht="15.75" customHeight="1"/>
    <row r="64531" ht="15.75" customHeight="1"/>
    <row r="64532" ht="15.75" customHeight="1"/>
    <row r="64533" ht="15.75" customHeight="1"/>
    <row r="64534" ht="15.75" customHeight="1"/>
    <row r="64535" ht="15.75" customHeight="1"/>
    <row r="64536" ht="15.75" customHeight="1"/>
    <row r="64537" ht="15.75" customHeight="1"/>
    <row r="64538" ht="15.75" customHeight="1"/>
    <row r="64539" ht="15.75" customHeight="1"/>
    <row r="64540" ht="15.75" customHeight="1"/>
    <row r="64541" ht="15.75" customHeight="1"/>
    <row r="64542" ht="15.75" customHeight="1"/>
    <row r="64543" ht="15.75" customHeight="1"/>
    <row r="64544" ht="15.75" customHeight="1"/>
    <row r="64545" ht="15.75" customHeight="1"/>
    <row r="64546" ht="15.75" customHeight="1"/>
    <row r="64547" ht="15.75" customHeight="1"/>
    <row r="64548" ht="15.75" customHeight="1"/>
    <row r="64549" ht="15.75" customHeight="1"/>
    <row r="64550" ht="15.75" customHeight="1"/>
    <row r="64551" ht="15.75" customHeight="1"/>
    <row r="64552" ht="15.75" customHeight="1"/>
    <row r="64553" ht="15.75" customHeight="1"/>
    <row r="64554" ht="15.75" customHeight="1"/>
    <row r="64555" ht="15.75" customHeight="1"/>
    <row r="64556" ht="15.75" customHeight="1"/>
    <row r="64557" ht="15.75" customHeight="1"/>
    <row r="64558" ht="15.75" customHeight="1"/>
    <row r="64559" ht="15.75" customHeight="1"/>
    <row r="64560" ht="15.75" customHeight="1"/>
    <row r="64561" ht="15.75" customHeight="1"/>
    <row r="64562" ht="15.75" customHeight="1"/>
    <row r="64563" ht="15.75" customHeight="1"/>
    <row r="64564" ht="15.75" customHeight="1"/>
    <row r="64565" ht="15.75" customHeight="1"/>
    <row r="64566" ht="15.75" customHeight="1"/>
    <row r="64567" ht="15.75" customHeight="1"/>
    <row r="64568" ht="15.75" customHeight="1"/>
    <row r="64569" ht="15.75" customHeight="1"/>
    <row r="64570" ht="15.75" customHeight="1"/>
    <row r="64571" ht="15.75" customHeight="1"/>
    <row r="64572" ht="15.75" customHeight="1"/>
    <row r="64573" ht="15.75" customHeight="1"/>
    <row r="64574" ht="15.75" customHeight="1"/>
    <row r="64575" ht="15.75" customHeight="1"/>
    <row r="64576" ht="15.75" customHeight="1"/>
    <row r="64577" ht="15.75" customHeight="1"/>
    <row r="64578" ht="15.75" customHeight="1"/>
    <row r="64579" ht="15.75" customHeight="1"/>
    <row r="64580" ht="15.75" customHeight="1"/>
    <row r="64581" ht="15.75" customHeight="1"/>
    <row r="64582" ht="15.75" customHeight="1"/>
    <row r="64583" ht="15.75" customHeight="1"/>
    <row r="64584" ht="15.75" customHeight="1"/>
    <row r="64585" ht="15.75" customHeight="1"/>
    <row r="64586" ht="15.75" customHeight="1"/>
    <row r="64587" ht="15.75" customHeight="1"/>
    <row r="64588" ht="15.75" customHeight="1"/>
    <row r="64589" ht="15.75" customHeight="1"/>
    <row r="64590" ht="15.75" customHeight="1"/>
    <row r="64591" ht="15.75" customHeight="1"/>
    <row r="64592" ht="15.75" customHeight="1"/>
    <row r="64593" ht="15.75" customHeight="1"/>
    <row r="64594" ht="15.75" customHeight="1"/>
    <row r="64595" ht="15.75" customHeight="1"/>
    <row r="64596" ht="15.75" customHeight="1"/>
    <row r="64597" ht="15.75" customHeight="1"/>
    <row r="64598" ht="15.75" customHeight="1"/>
    <row r="64599" ht="15.75" customHeight="1"/>
    <row r="64600" ht="15.75" customHeight="1"/>
    <row r="64601" ht="15.75" customHeight="1"/>
    <row r="64602" ht="15.75" customHeight="1"/>
    <row r="64603" ht="15.75" customHeight="1"/>
    <row r="64604" ht="15.75" customHeight="1"/>
    <row r="64605" ht="15.75" customHeight="1"/>
    <row r="64606" ht="15.75" customHeight="1"/>
    <row r="64607" ht="15.75" customHeight="1"/>
    <row r="64608" ht="15.75" customHeight="1"/>
    <row r="64609" ht="15.75" customHeight="1"/>
    <row r="64610" ht="15.75" customHeight="1"/>
    <row r="64611" ht="15.75" customHeight="1"/>
    <row r="64612" ht="15.75" customHeight="1"/>
    <row r="64613" ht="15.75" customHeight="1"/>
    <row r="64614" ht="15.75" customHeight="1"/>
    <row r="64615" ht="15.75" customHeight="1"/>
    <row r="64616" ht="15.75" customHeight="1"/>
    <row r="64617" ht="15.75" customHeight="1"/>
    <row r="64618" ht="15.75" customHeight="1"/>
    <row r="64619" ht="15.75" customHeight="1"/>
    <row r="64620" ht="15.75" customHeight="1"/>
    <row r="64621" ht="15.75" customHeight="1"/>
    <row r="64622" ht="15.75" customHeight="1"/>
    <row r="64623" ht="15.75" customHeight="1"/>
    <row r="64624" ht="15.75" customHeight="1"/>
    <row r="64625" ht="15.75" customHeight="1"/>
    <row r="64626" ht="15.75" customHeight="1"/>
    <row r="64627" ht="15.75" customHeight="1"/>
    <row r="64628" ht="15.75" customHeight="1"/>
    <row r="64629" ht="15.75" customHeight="1"/>
    <row r="64630" ht="15.75" customHeight="1"/>
    <row r="64631" ht="15.75" customHeight="1"/>
    <row r="64632" ht="15.75" customHeight="1"/>
    <row r="64633" ht="15.75" customHeight="1"/>
    <row r="64634" ht="15.75" customHeight="1"/>
    <row r="64635" ht="15.75" customHeight="1"/>
    <row r="64636" ht="15.75" customHeight="1"/>
    <row r="64637" ht="15.75" customHeight="1"/>
    <row r="64638" ht="15.75" customHeight="1"/>
    <row r="64639" ht="15.75" customHeight="1"/>
    <row r="64640" ht="15.75" customHeight="1"/>
    <row r="64641" ht="15.75" customHeight="1"/>
    <row r="64642" ht="15.75" customHeight="1"/>
    <row r="64643" ht="15.75" customHeight="1"/>
    <row r="64644" ht="15.75" customHeight="1"/>
    <row r="64645" ht="15.75" customHeight="1"/>
    <row r="64646" ht="15.75" customHeight="1"/>
    <row r="64647" ht="15.75" customHeight="1"/>
    <row r="64648" ht="15.75" customHeight="1"/>
    <row r="64649" ht="15.75" customHeight="1"/>
    <row r="64650" ht="15.75" customHeight="1"/>
    <row r="64651" ht="15.75" customHeight="1"/>
    <row r="64652" ht="15.75" customHeight="1"/>
    <row r="64653" ht="15.75" customHeight="1"/>
    <row r="64654" ht="15.75" customHeight="1"/>
    <row r="64655" ht="15.75" customHeight="1"/>
    <row r="64656" ht="15.75" customHeight="1"/>
    <row r="64657" ht="15.75" customHeight="1"/>
    <row r="64658" ht="15.75" customHeight="1"/>
    <row r="64659" ht="15.75" customHeight="1"/>
    <row r="64660" ht="15.75" customHeight="1"/>
    <row r="64661" ht="15.75" customHeight="1"/>
    <row r="64662" ht="15.75" customHeight="1"/>
    <row r="64663" ht="15.75" customHeight="1"/>
    <row r="64664" ht="15.75" customHeight="1"/>
    <row r="64665" ht="15.75" customHeight="1"/>
    <row r="64666" ht="15.75" customHeight="1"/>
    <row r="64667" ht="15.75" customHeight="1"/>
    <row r="64668" ht="15.75" customHeight="1"/>
    <row r="64669" ht="15.75" customHeight="1"/>
    <row r="64670" ht="15.75" customHeight="1"/>
    <row r="64671" ht="15.75" customHeight="1"/>
    <row r="64672" ht="15.75" customHeight="1"/>
    <row r="64673" ht="15.75" customHeight="1"/>
    <row r="64674" ht="15.75" customHeight="1"/>
    <row r="64675" ht="15.75" customHeight="1"/>
    <row r="64676" ht="15.75" customHeight="1"/>
    <row r="64677" ht="15.75" customHeight="1"/>
    <row r="64678" ht="15.75" customHeight="1"/>
    <row r="64679" ht="15.75" customHeight="1"/>
    <row r="64680" ht="15.75" customHeight="1"/>
    <row r="64681" ht="15.75" customHeight="1"/>
    <row r="64682" ht="15.75" customHeight="1"/>
    <row r="64683" ht="15.75" customHeight="1"/>
    <row r="64684" ht="15.75" customHeight="1"/>
    <row r="64685" ht="15.75" customHeight="1"/>
    <row r="64686" ht="15.75" customHeight="1"/>
    <row r="64687" ht="15.75" customHeight="1"/>
    <row r="64688" ht="15.75" customHeight="1"/>
    <row r="64689" ht="15.75" customHeight="1"/>
    <row r="64690" ht="15.75" customHeight="1"/>
    <row r="64691" ht="15.75" customHeight="1"/>
    <row r="64692" ht="15.75" customHeight="1"/>
    <row r="64693" ht="15.75" customHeight="1"/>
    <row r="64694" ht="15.75" customHeight="1"/>
    <row r="64695" ht="15.75" customHeight="1"/>
    <row r="64696" ht="15.75" customHeight="1"/>
    <row r="64697" ht="15.75" customHeight="1"/>
    <row r="64698" ht="15.75" customHeight="1"/>
    <row r="64699" ht="15.75" customHeight="1"/>
    <row r="64700" ht="15.75" customHeight="1"/>
    <row r="64701" ht="15.75" customHeight="1"/>
    <row r="64702" ht="15.75" customHeight="1"/>
    <row r="64703" ht="15.75" customHeight="1"/>
    <row r="64704" ht="15.75" customHeight="1"/>
    <row r="64705" ht="15.75" customHeight="1"/>
    <row r="64706" ht="15.75" customHeight="1"/>
    <row r="64707" ht="15.75" customHeight="1"/>
    <row r="64708" ht="15.75" customHeight="1"/>
    <row r="64709" ht="15.75" customHeight="1"/>
    <row r="64710" ht="15.75" customHeight="1"/>
    <row r="64711" ht="15.75" customHeight="1"/>
    <row r="64712" ht="15.75" customHeight="1"/>
    <row r="64713" ht="15.75" customHeight="1"/>
    <row r="64714" ht="15.75" customHeight="1"/>
    <row r="64715" ht="15.75" customHeight="1"/>
    <row r="64716" ht="15.75" customHeight="1"/>
    <row r="64717" ht="15.75" customHeight="1"/>
    <row r="64718" ht="15.75" customHeight="1"/>
    <row r="64719" ht="15.75" customHeight="1"/>
    <row r="64720" ht="15.75" customHeight="1"/>
    <row r="64721" ht="15.75" customHeight="1"/>
    <row r="64722" ht="15.75" customHeight="1"/>
    <row r="64723" ht="15.75" customHeight="1"/>
    <row r="64724" ht="15.75" customHeight="1"/>
    <row r="64725" ht="15.75" customHeight="1"/>
    <row r="64726" ht="15.75" customHeight="1"/>
    <row r="64727" ht="15.75" customHeight="1"/>
    <row r="64728" ht="15.75" customHeight="1"/>
    <row r="64729" ht="15.75" customHeight="1"/>
    <row r="64730" ht="15.75" customHeight="1"/>
    <row r="64731" ht="15.75" customHeight="1"/>
    <row r="64732" ht="15.75" customHeight="1"/>
    <row r="64733" ht="15.75" customHeight="1"/>
    <row r="64734" ht="15.75" customHeight="1"/>
    <row r="64735" ht="15.75" customHeight="1"/>
    <row r="64736" ht="15.75" customHeight="1"/>
    <row r="64737" ht="15.75" customHeight="1"/>
    <row r="64738" ht="15.75" customHeight="1"/>
    <row r="64739" ht="15.75" customHeight="1"/>
    <row r="64740" ht="15.75" customHeight="1"/>
    <row r="64741" ht="15.75" customHeight="1"/>
    <row r="64742" ht="15.75" customHeight="1"/>
    <row r="64743" ht="15.75" customHeight="1"/>
    <row r="64744" ht="15.75" customHeight="1"/>
    <row r="64745" ht="15.75" customHeight="1"/>
    <row r="64746" ht="15.75" customHeight="1"/>
    <row r="64747" ht="15.75" customHeight="1"/>
    <row r="64748" ht="15.75" customHeight="1"/>
    <row r="64749" ht="15.75" customHeight="1"/>
    <row r="64750" ht="15.75" customHeight="1"/>
    <row r="64751" ht="15.75" customHeight="1"/>
    <row r="64752" ht="15.75" customHeight="1"/>
    <row r="64753" ht="15.75" customHeight="1"/>
    <row r="64754" ht="15.75" customHeight="1"/>
    <row r="64755" ht="15.75" customHeight="1"/>
    <row r="64756" ht="15.75" customHeight="1"/>
    <row r="64757" ht="15.75" customHeight="1"/>
    <row r="64758" ht="15.75" customHeight="1"/>
    <row r="64759" ht="15.75" customHeight="1"/>
    <row r="64760" ht="15.75" customHeight="1"/>
    <row r="64761" ht="15.75" customHeight="1"/>
    <row r="64762" ht="15.75" customHeight="1"/>
    <row r="64763" ht="15.75" customHeight="1"/>
    <row r="64764" ht="15.75" customHeight="1"/>
    <row r="64765" ht="15.75" customHeight="1"/>
    <row r="64766" ht="15.75" customHeight="1"/>
    <row r="64767" ht="15.75" customHeight="1"/>
    <row r="64768" ht="15.75" customHeight="1"/>
    <row r="64769" ht="15.75" customHeight="1"/>
    <row r="64770" ht="15.75" customHeight="1"/>
    <row r="64771" ht="15.75" customHeight="1"/>
    <row r="64772" ht="15.75" customHeight="1"/>
    <row r="64773" ht="15.75" customHeight="1"/>
    <row r="64774" ht="15.75" customHeight="1"/>
    <row r="64775" ht="15.75" customHeight="1"/>
    <row r="64776" ht="15.75" customHeight="1"/>
    <row r="64777" ht="15.75" customHeight="1"/>
    <row r="64778" ht="15.75" customHeight="1"/>
    <row r="64779" ht="15.75" customHeight="1"/>
    <row r="64780" ht="15.75" customHeight="1"/>
    <row r="64781" ht="15.75" customHeight="1"/>
    <row r="64782" ht="15.75" customHeight="1"/>
    <row r="64783" ht="15.75" customHeight="1"/>
    <row r="64784" ht="15.75" customHeight="1"/>
    <row r="64785" ht="15.75" customHeight="1"/>
    <row r="64786" ht="15.75" customHeight="1"/>
    <row r="64787" ht="15.75" customHeight="1"/>
    <row r="64788" ht="15.75" customHeight="1"/>
    <row r="64789" ht="15.75" customHeight="1"/>
    <row r="64790" ht="15.75" customHeight="1"/>
    <row r="64791" ht="15.75" customHeight="1"/>
    <row r="64792" ht="15.75" customHeight="1"/>
    <row r="64793" ht="15.75" customHeight="1"/>
    <row r="64794" ht="15.75" customHeight="1"/>
    <row r="64795" ht="15.75" customHeight="1"/>
    <row r="64796" ht="15.75" customHeight="1"/>
    <row r="64797" ht="15.75" customHeight="1"/>
    <row r="64798" ht="15.75" customHeight="1"/>
    <row r="64799" ht="15.75" customHeight="1"/>
    <row r="64800" ht="15.75" customHeight="1"/>
    <row r="64801" ht="15.75" customHeight="1"/>
    <row r="64802" ht="15.75" customHeight="1"/>
    <row r="64803" ht="15.75" customHeight="1"/>
    <row r="64804" ht="15.75" customHeight="1"/>
    <row r="64805" ht="15.75" customHeight="1"/>
    <row r="64806" ht="15.75" customHeight="1"/>
    <row r="64807" ht="15.75" customHeight="1"/>
    <row r="64808" ht="15.75" customHeight="1"/>
    <row r="64809" ht="15.75" customHeight="1"/>
    <row r="64810" ht="15.75" customHeight="1"/>
    <row r="64811" ht="15.75" customHeight="1"/>
    <row r="64812" ht="15.75" customHeight="1"/>
    <row r="64813" ht="15.75" customHeight="1"/>
    <row r="64814" ht="15.75" customHeight="1"/>
    <row r="64815" ht="15.75" customHeight="1"/>
    <row r="64816" ht="15.75" customHeight="1"/>
    <row r="64817" ht="15.75" customHeight="1"/>
    <row r="64818" ht="15.75" customHeight="1"/>
    <row r="64819" ht="15.75" customHeight="1"/>
    <row r="64820" ht="15.75" customHeight="1"/>
    <row r="64821" ht="15.75" customHeight="1"/>
    <row r="64822" ht="15.75" customHeight="1"/>
    <row r="64823" ht="15.75" customHeight="1"/>
    <row r="64824" ht="15.75" customHeight="1"/>
    <row r="64825" ht="15.75" customHeight="1"/>
    <row r="64826" ht="15.75" customHeight="1"/>
    <row r="64827" ht="15.75" customHeight="1"/>
    <row r="64828" ht="15.75" customHeight="1"/>
    <row r="64829" ht="15.75" customHeight="1"/>
    <row r="64830" ht="15.75" customHeight="1"/>
    <row r="64831" ht="15.75" customHeight="1"/>
    <row r="64832" ht="15.75" customHeight="1"/>
    <row r="64833" ht="15.75" customHeight="1"/>
    <row r="64834" ht="15.75" customHeight="1"/>
    <row r="64835" ht="15.75" customHeight="1"/>
    <row r="64836" ht="15.75" customHeight="1"/>
    <row r="64837" ht="15.75" customHeight="1"/>
    <row r="64838" ht="15.75" customHeight="1"/>
    <row r="64839" ht="15.75" customHeight="1"/>
    <row r="64840" ht="15.75" customHeight="1"/>
    <row r="64841" ht="15.75" customHeight="1"/>
    <row r="64842" ht="15.75" customHeight="1"/>
    <row r="64843" ht="15.75" customHeight="1"/>
    <row r="64844" ht="15.75" customHeight="1"/>
    <row r="64845" ht="15.75" customHeight="1"/>
    <row r="64846" ht="15.75" customHeight="1"/>
    <row r="64847" ht="15.75" customHeight="1"/>
    <row r="64848" ht="15.75" customHeight="1"/>
    <row r="64849" ht="15.75" customHeight="1"/>
    <row r="64850" ht="15.75" customHeight="1"/>
    <row r="64851" ht="15.75" customHeight="1"/>
    <row r="64852" ht="15.75" customHeight="1"/>
    <row r="64853" ht="15.75" customHeight="1"/>
    <row r="64854" ht="15.75" customHeight="1"/>
    <row r="64855" ht="15.75" customHeight="1"/>
    <row r="64856" ht="15.75" customHeight="1"/>
    <row r="64857" ht="15.75" customHeight="1"/>
    <row r="64858" ht="15.75" customHeight="1"/>
    <row r="64859" ht="15.75" customHeight="1"/>
    <row r="64860" ht="15.75" customHeight="1"/>
    <row r="64861" ht="15.75" customHeight="1"/>
    <row r="64862" ht="15.75" customHeight="1"/>
    <row r="64863" ht="15.75" customHeight="1"/>
    <row r="64864" ht="15.75" customHeight="1"/>
    <row r="64865" ht="15.75" customHeight="1"/>
    <row r="64866" ht="15.75" customHeight="1"/>
    <row r="64867" ht="15.75" customHeight="1"/>
    <row r="64868" ht="15.75" customHeight="1"/>
    <row r="64869" ht="15.75" customHeight="1"/>
    <row r="64870" ht="15.75" customHeight="1"/>
    <row r="64871" ht="15.75" customHeight="1"/>
    <row r="64872" ht="15.75" customHeight="1"/>
    <row r="64873" ht="15.75" customHeight="1"/>
    <row r="64874" ht="15.75" customHeight="1"/>
    <row r="64875" ht="15.75" customHeight="1"/>
    <row r="64876" ht="15.75" customHeight="1"/>
    <row r="64877" ht="15.75" customHeight="1"/>
    <row r="64878" ht="15.75" customHeight="1"/>
    <row r="64879" ht="15.75" customHeight="1"/>
    <row r="64880" ht="15.75" customHeight="1"/>
    <row r="64881" ht="15.75" customHeight="1"/>
    <row r="64882" ht="15.75" customHeight="1"/>
    <row r="64883" ht="15.75" customHeight="1"/>
    <row r="64884" ht="15.75" customHeight="1"/>
    <row r="64885" ht="15.75" customHeight="1"/>
    <row r="64886" ht="15.75" customHeight="1"/>
    <row r="64887" ht="15.75" customHeight="1"/>
    <row r="64888" ht="15.75" customHeight="1"/>
    <row r="64889" ht="15.75" customHeight="1"/>
    <row r="64890" ht="15.75" customHeight="1"/>
    <row r="64891" ht="15.75" customHeight="1"/>
    <row r="64892" ht="15.75" customHeight="1"/>
    <row r="64893" ht="15.75" customHeight="1"/>
    <row r="64894" ht="15.75" customHeight="1"/>
    <row r="64895" ht="15.75" customHeight="1"/>
    <row r="64896" ht="15.75" customHeight="1"/>
    <row r="64897" ht="15.75" customHeight="1"/>
    <row r="64898" ht="15.75" customHeight="1"/>
    <row r="64899" ht="15.75" customHeight="1"/>
    <row r="64900" ht="15.75" customHeight="1"/>
    <row r="64901" ht="15.75" customHeight="1"/>
    <row r="64902" ht="15.75" customHeight="1"/>
    <row r="64903" ht="15.75" customHeight="1"/>
    <row r="64904" ht="15.75" customHeight="1"/>
    <row r="64905" ht="15.75" customHeight="1"/>
    <row r="64906" ht="15.75" customHeight="1"/>
    <row r="64907" ht="15.75" customHeight="1"/>
    <row r="64908" ht="15.75" customHeight="1"/>
    <row r="64909" ht="15.75" customHeight="1"/>
    <row r="64910" ht="15.75" customHeight="1"/>
    <row r="64911" ht="15.75" customHeight="1"/>
    <row r="64912" ht="15.75" customHeight="1"/>
    <row r="64913" ht="15.75" customHeight="1"/>
    <row r="64914" ht="15.75" customHeight="1"/>
    <row r="64915" ht="15.75" customHeight="1"/>
    <row r="64916" ht="15.75" customHeight="1"/>
    <row r="64917" ht="15.75" customHeight="1"/>
    <row r="64918" ht="15.75" customHeight="1"/>
    <row r="64919" ht="15.75" customHeight="1"/>
    <row r="64920" ht="15.75" customHeight="1"/>
    <row r="64921" ht="15.75" customHeight="1"/>
    <row r="64922" ht="15.75" customHeight="1"/>
    <row r="64923" ht="15.75" customHeight="1"/>
    <row r="64924" ht="15.75" customHeight="1"/>
    <row r="64925" ht="15.75" customHeight="1"/>
    <row r="64926" ht="15.75" customHeight="1"/>
    <row r="64927" ht="15.75" customHeight="1"/>
    <row r="64928" ht="15.75" customHeight="1"/>
    <row r="64929" ht="15.75" customHeight="1"/>
    <row r="64930" ht="15.75" customHeight="1"/>
    <row r="64931" ht="15.75" customHeight="1"/>
    <row r="64932" ht="15.75" customHeight="1"/>
    <row r="64933" ht="15.75" customHeight="1"/>
    <row r="64934" ht="15.75" customHeight="1"/>
    <row r="64935" ht="15.75" customHeight="1"/>
    <row r="64936" ht="15.75" customHeight="1"/>
    <row r="64937" ht="15.75" customHeight="1"/>
    <row r="64938" ht="15.75" customHeight="1"/>
    <row r="64939" ht="15.75" customHeight="1"/>
    <row r="64940" ht="15.75" customHeight="1"/>
    <row r="64941" ht="15.75" customHeight="1"/>
    <row r="64942" ht="15.75" customHeight="1"/>
    <row r="64943" ht="15.75" customHeight="1"/>
    <row r="64944" ht="15.75" customHeight="1"/>
    <row r="64945" ht="15.75" customHeight="1"/>
    <row r="64946" ht="15.75" customHeight="1"/>
    <row r="64947" ht="15.75" customHeight="1"/>
    <row r="64948" ht="15.75" customHeight="1"/>
    <row r="64949" ht="15.75" customHeight="1"/>
    <row r="64950" ht="15.75" customHeight="1"/>
    <row r="64951" ht="15.75" customHeight="1"/>
    <row r="64952" ht="15.75" customHeight="1"/>
    <row r="64953" ht="15.75" customHeight="1"/>
    <row r="64954" ht="15.75" customHeight="1"/>
    <row r="64955" ht="15.75" customHeight="1"/>
    <row r="64956" ht="15.75" customHeight="1"/>
    <row r="64957" ht="15.75" customHeight="1"/>
    <row r="64958" ht="15.75" customHeight="1"/>
    <row r="64959" ht="15.75" customHeight="1"/>
    <row r="64960" ht="15.75" customHeight="1"/>
    <row r="64961" ht="15.75" customHeight="1"/>
    <row r="64962" ht="15.75" customHeight="1"/>
    <row r="64963" ht="15.75" customHeight="1"/>
    <row r="64964" ht="15.75" customHeight="1"/>
    <row r="64965" ht="15.75" customHeight="1"/>
    <row r="64966" ht="15.75" customHeight="1"/>
    <row r="64967" ht="15.75" customHeight="1"/>
    <row r="64968" ht="15.75" customHeight="1"/>
    <row r="64969" ht="15.75" customHeight="1"/>
    <row r="64970" ht="15.75" customHeight="1"/>
    <row r="64971" ht="15.75" customHeight="1"/>
    <row r="64972" ht="15.75" customHeight="1"/>
    <row r="64973" ht="15.75" customHeight="1"/>
    <row r="64974" ht="15.75" customHeight="1"/>
    <row r="64975" ht="15.75" customHeight="1"/>
    <row r="64976" ht="15.75" customHeight="1"/>
    <row r="64977" ht="15.75" customHeight="1"/>
    <row r="64978" ht="15.75" customHeight="1"/>
    <row r="64979" ht="15.75" customHeight="1"/>
    <row r="64980" ht="15.75" customHeight="1"/>
    <row r="64981" ht="15.75" customHeight="1"/>
    <row r="64982" ht="15.75" customHeight="1"/>
    <row r="64983" ht="15.75" customHeight="1"/>
    <row r="64984" ht="15.75" customHeight="1"/>
    <row r="64985" ht="15.75" customHeight="1"/>
    <row r="64986" ht="15.75" customHeight="1"/>
    <row r="64987" ht="15.75" customHeight="1"/>
    <row r="64988" ht="15.75" customHeight="1"/>
    <row r="64989" ht="15.75" customHeight="1"/>
    <row r="64990" ht="15.75" customHeight="1"/>
    <row r="64991" ht="15.75" customHeight="1"/>
    <row r="64992" ht="15.75" customHeight="1"/>
    <row r="64993" ht="15.75" customHeight="1"/>
    <row r="64994" ht="15.75" customHeight="1"/>
    <row r="64995" ht="15.75" customHeight="1"/>
    <row r="64996" ht="15.75" customHeight="1"/>
    <row r="64997" ht="15.75" customHeight="1"/>
    <row r="64998" ht="15.75" customHeight="1"/>
    <row r="64999" ht="15.75" customHeight="1"/>
    <row r="65000" ht="15.75" customHeight="1"/>
    <row r="65001" ht="15.75" customHeight="1"/>
    <row r="65002" ht="15.75" customHeight="1"/>
    <row r="65003" ht="15.75" customHeight="1"/>
    <row r="65004" ht="15.75" customHeight="1"/>
    <row r="65005" ht="15.75" customHeight="1"/>
    <row r="65006" ht="15.75" customHeight="1"/>
    <row r="65007" ht="15.75" customHeight="1"/>
    <row r="65008" ht="15.75" customHeight="1"/>
    <row r="65009" ht="15.75" customHeight="1"/>
    <row r="65010" ht="15.75" customHeight="1"/>
    <row r="65011" ht="15.75" customHeight="1"/>
    <row r="65012" ht="15.75" customHeight="1"/>
    <row r="65013" ht="15.75" customHeight="1"/>
    <row r="65014" ht="15.75" customHeight="1"/>
    <row r="65015" ht="15.75" customHeight="1"/>
    <row r="65016" ht="15.75" customHeight="1"/>
    <row r="65017" ht="15.75" customHeight="1"/>
    <row r="65018" ht="15.75" customHeight="1"/>
    <row r="65019" ht="15.75" customHeight="1"/>
    <row r="65020" ht="15.75" customHeight="1"/>
    <row r="65021" ht="15.75" customHeight="1"/>
    <row r="65022" ht="15.75" customHeight="1"/>
    <row r="65023" ht="15.75" customHeight="1"/>
    <row r="65024" ht="15.75" customHeight="1"/>
    <row r="65025" ht="15.75" customHeight="1"/>
    <row r="65026" ht="15.75" customHeight="1"/>
    <row r="65027" ht="15.75" customHeight="1"/>
    <row r="65028" ht="15.75" customHeight="1"/>
    <row r="65029" ht="15.75" customHeight="1"/>
    <row r="65030" ht="15.75" customHeight="1"/>
    <row r="65031" ht="15.75" customHeight="1"/>
    <row r="65032" ht="15.75" customHeight="1"/>
    <row r="65033" ht="15.75" customHeight="1"/>
    <row r="65034" ht="15.75" customHeight="1"/>
    <row r="65035" ht="15.75" customHeight="1"/>
    <row r="65036" ht="15.75" customHeight="1"/>
    <row r="65037" ht="15.75" customHeight="1"/>
    <row r="65038" ht="15.75" customHeight="1"/>
    <row r="65039" ht="15.75" customHeight="1"/>
    <row r="65040" ht="15.75" customHeight="1"/>
    <row r="65041" ht="15.75" customHeight="1"/>
    <row r="65042" ht="15.75" customHeight="1"/>
    <row r="65043" ht="15.75" customHeight="1"/>
    <row r="65044" ht="15.75" customHeight="1"/>
    <row r="65045" ht="15.75" customHeight="1"/>
    <row r="65046" ht="15.75" customHeight="1"/>
    <row r="65047" ht="15.75" customHeight="1"/>
    <row r="65048" ht="15.75" customHeight="1"/>
    <row r="65049" ht="15.75" customHeight="1"/>
    <row r="65050" ht="15.75" customHeight="1"/>
    <row r="65051" ht="15.75" customHeight="1"/>
    <row r="65052" ht="15.75" customHeight="1"/>
    <row r="65053" ht="15.75" customHeight="1"/>
    <row r="65054" ht="15.75" customHeight="1"/>
    <row r="65055" ht="15.75" customHeight="1"/>
    <row r="65056" ht="15.75" customHeight="1"/>
    <row r="65057" ht="15.75" customHeight="1"/>
    <row r="65058" ht="15.75" customHeight="1"/>
    <row r="65059" ht="15.75" customHeight="1"/>
    <row r="65060" ht="15.75" customHeight="1"/>
    <row r="65061" ht="15.75" customHeight="1"/>
    <row r="65062" ht="15.75" customHeight="1"/>
    <row r="65063" ht="15.75" customHeight="1"/>
    <row r="65064" ht="15.75" customHeight="1"/>
    <row r="65065" ht="15.75" customHeight="1"/>
    <row r="65066" ht="15.75" customHeight="1"/>
    <row r="65067" ht="15.75" customHeight="1"/>
    <row r="65068" ht="15.75" customHeight="1"/>
    <row r="65069" ht="15.75" customHeight="1"/>
    <row r="65070" ht="15.75" customHeight="1"/>
    <row r="65071" ht="15.75" customHeight="1"/>
    <row r="65072" ht="15.75" customHeight="1"/>
    <row r="65073" ht="15.75" customHeight="1"/>
    <row r="65074" ht="15.75" customHeight="1"/>
    <row r="65075" ht="15.75" customHeight="1"/>
    <row r="65076" ht="15.75" customHeight="1"/>
    <row r="65077" ht="15.75" customHeight="1"/>
    <row r="65078" ht="15.75" customHeight="1"/>
    <row r="65079" ht="15.75" customHeight="1"/>
    <row r="65080" ht="15.75" customHeight="1"/>
    <row r="65081" ht="15.75" customHeight="1"/>
    <row r="65082" ht="15.75" customHeight="1"/>
    <row r="65083" ht="15.75" customHeight="1"/>
    <row r="65084" ht="15.75" customHeight="1"/>
    <row r="65085" ht="15.75" customHeight="1"/>
    <row r="65086" ht="15.75" customHeight="1"/>
    <row r="65087" ht="15.75" customHeight="1"/>
    <row r="65088" ht="15.75" customHeight="1"/>
    <row r="65089" ht="15.75" customHeight="1"/>
    <row r="65090" ht="15.75" customHeight="1"/>
    <row r="65091" ht="15.75" customHeight="1"/>
    <row r="65092" ht="15.75" customHeight="1"/>
    <row r="65093" ht="15.75" customHeight="1"/>
    <row r="65094" ht="15.75" customHeight="1"/>
    <row r="65095" ht="15.75" customHeight="1"/>
    <row r="65096" ht="15.75" customHeight="1"/>
    <row r="65097" ht="15.75" customHeight="1"/>
    <row r="65098" ht="15.75" customHeight="1"/>
    <row r="65099" ht="15.75" customHeight="1"/>
    <row r="65100" ht="15.75" customHeight="1"/>
    <row r="65101" ht="15.75" customHeight="1"/>
    <row r="65102" ht="15.75" customHeight="1"/>
    <row r="65103" ht="15.75" customHeight="1"/>
    <row r="65104" ht="15.75" customHeight="1"/>
    <row r="65105" ht="15.75" customHeight="1"/>
    <row r="65106" ht="15.75" customHeight="1"/>
    <row r="65107" ht="15.75" customHeight="1"/>
    <row r="65108" ht="15.75" customHeight="1"/>
    <row r="65109" ht="15.75" customHeight="1"/>
    <row r="65110" ht="15.75" customHeight="1"/>
    <row r="65111" ht="15.75" customHeight="1"/>
    <row r="65112" ht="15.75" customHeight="1"/>
    <row r="65113" ht="15.75" customHeight="1"/>
    <row r="65114" ht="15.75" customHeight="1"/>
    <row r="65115" ht="15.75" customHeight="1"/>
    <row r="65116" ht="15.75" customHeight="1"/>
    <row r="65117" ht="15.75" customHeight="1"/>
    <row r="65118" ht="15.75" customHeight="1"/>
    <row r="65119" ht="15.75" customHeight="1"/>
    <row r="65120" ht="15.75" customHeight="1"/>
    <row r="65121" ht="15.75" customHeight="1"/>
    <row r="65122" ht="15.75" customHeight="1"/>
    <row r="65123" ht="15.75" customHeight="1"/>
    <row r="65124" ht="15.75" customHeight="1"/>
    <row r="65125" ht="15.75" customHeight="1"/>
    <row r="65126" ht="15.75" customHeight="1"/>
    <row r="65127" ht="15.75" customHeight="1"/>
    <row r="65128" ht="15.75" customHeight="1"/>
    <row r="65129" ht="15.75" customHeight="1"/>
    <row r="65130" ht="15.75" customHeight="1"/>
    <row r="65131" ht="15.75" customHeight="1"/>
    <row r="65132" ht="15.75" customHeight="1"/>
    <row r="65133" ht="15.75" customHeight="1"/>
    <row r="65134" ht="15.75" customHeight="1"/>
    <row r="65135" ht="15.75" customHeight="1"/>
    <row r="65136" ht="15.75" customHeight="1"/>
    <row r="65137" ht="15.75" customHeight="1"/>
    <row r="65138" ht="15.75" customHeight="1"/>
    <row r="65139" ht="15.75" customHeight="1"/>
    <row r="65140" ht="15.75" customHeight="1"/>
    <row r="65141" ht="15.75" customHeight="1"/>
    <row r="65142" ht="15.75" customHeight="1"/>
    <row r="65143" ht="15.75" customHeight="1"/>
    <row r="65144" ht="15.75" customHeight="1"/>
    <row r="65145" ht="15.75" customHeight="1"/>
    <row r="65146" ht="15.75" customHeight="1"/>
    <row r="65147" ht="15.75" customHeight="1"/>
    <row r="65148" ht="15.75" customHeight="1"/>
    <row r="65149" ht="15.75" customHeight="1"/>
    <row r="65150" ht="15.75" customHeight="1"/>
    <row r="65151" ht="15.75" customHeight="1"/>
    <row r="65152" ht="15.75" customHeight="1"/>
    <row r="65153" ht="15.75" customHeight="1"/>
    <row r="65154" ht="15.75" customHeight="1"/>
    <row r="65155" ht="15.75" customHeight="1"/>
    <row r="65156" ht="15.75" customHeight="1"/>
    <row r="65157" ht="15.75" customHeight="1"/>
    <row r="65158" ht="15.75" customHeight="1"/>
    <row r="65159" ht="15.75" customHeight="1"/>
    <row r="65160" ht="15.75" customHeight="1"/>
    <row r="65161" ht="15.75" customHeight="1"/>
    <row r="65162" ht="15.75" customHeight="1"/>
    <row r="65163" ht="15.75" customHeight="1"/>
    <row r="65164" ht="15.75" customHeight="1"/>
    <row r="65165" ht="15.75" customHeight="1"/>
    <row r="65166" ht="15.75" customHeight="1"/>
    <row r="65167" ht="15.75" customHeight="1"/>
    <row r="65168" ht="15.75" customHeight="1"/>
    <row r="65169" ht="15.75" customHeight="1"/>
    <row r="65170" ht="15.75" customHeight="1"/>
    <row r="65171" ht="15.75" customHeight="1"/>
    <row r="65172" ht="15.75" customHeight="1"/>
    <row r="65173" ht="15.75" customHeight="1"/>
    <row r="65174" ht="15.75" customHeight="1"/>
    <row r="65175" ht="15.75" customHeight="1"/>
    <row r="65176" ht="15.75" customHeight="1"/>
    <row r="65177" ht="15.75" customHeight="1"/>
    <row r="65178" ht="15.75" customHeight="1"/>
    <row r="65179" ht="15.75" customHeight="1"/>
    <row r="65180" ht="15.75" customHeight="1"/>
    <row r="65181" ht="15.75" customHeight="1"/>
    <row r="65182" ht="15.75" customHeight="1"/>
    <row r="65183" ht="15.75" customHeight="1"/>
    <row r="65184" ht="15.75" customHeight="1"/>
    <row r="65185" ht="15.75" customHeight="1"/>
    <row r="65186" ht="15.75" customHeight="1"/>
    <row r="65187" ht="15.75" customHeight="1"/>
    <row r="65188" ht="15.75" customHeight="1"/>
    <row r="65189" ht="15.75" customHeight="1"/>
    <row r="65190" ht="15.75" customHeight="1"/>
    <row r="65191" ht="15.75" customHeight="1"/>
    <row r="65192" ht="15.75" customHeight="1"/>
    <row r="65193" ht="15.75" customHeight="1"/>
    <row r="65194" ht="15.75" customHeight="1"/>
    <row r="65195" ht="15.75" customHeight="1"/>
    <row r="65196" ht="15.75" customHeight="1"/>
    <row r="65197" ht="15.75" customHeight="1"/>
    <row r="65198" ht="15.75" customHeight="1"/>
    <row r="65199" ht="15.75" customHeight="1"/>
    <row r="65200" ht="15.75" customHeight="1"/>
    <row r="65201" ht="15.75" customHeight="1"/>
    <row r="65202" ht="15.75" customHeight="1"/>
    <row r="65203" ht="15.75" customHeight="1"/>
    <row r="65204" ht="15.75" customHeight="1"/>
    <row r="65205" ht="15.75" customHeight="1"/>
    <row r="65206" ht="15.75" customHeight="1"/>
    <row r="65207" ht="15.75" customHeight="1"/>
    <row r="65208" ht="15.75" customHeight="1"/>
    <row r="65209" ht="15.75" customHeight="1"/>
    <row r="65210" ht="15.75" customHeight="1"/>
    <row r="65211" ht="15.75" customHeight="1"/>
    <row r="65212" ht="15.75" customHeight="1"/>
    <row r="65213" ht="15.75" customHeight="1"/>
    <row r="65214" ht="15.75" customHeight="1"/>
    <row r="65215" ht="15.75" customHeight="1"/>
    <row r="65216" ht="15.75" customHeight="1"/>
    <row r="65217" ht="15.75" customHeight="1"/>
    <row r="65218" ht="15.75" customHeight="1"/>
    <row r="65219" ht="15.75" customHeight="1"/>
    <row r="65220" ht="15.75" customHeight="1"/>
    <row r="65221" ht="15.75" customHeight="1"/>
    <row r="65222" ht="15.75" customHeight="1"/>
    <row r="65223" ht="15.75" customHeight="1"/>
    <row r="65224" ht="15.75" customHeight="1"/>
    <row r="65225" ht="15.75" customHeight="1"/>
    <row r="65226" ht="15.75" customHeight="1"/>
    <row r="65227" ht="15.75" customHeight="1"/>
    <row r="65228" ht="15.75" customHeight="1"/>
    <row r="65229" ht="15.75" customHeight="1"/>
    <row r="65230" ht="15.75" customHeight="1"/>
    <row r="65231" ht="15.75" customHeight="1"/>
    <row r="65232" ht="15.75" customHeight="1"/>
    <row r="65233" ht="15.75" customHeight="1"/>
    <row r="65234" ht="15.75" customHeight="1"/>
    <row r="65235" ht="15.75" customHeight="1"/>
    <row r="65236" ht="15.75" customHeight="1"/>
    <row r="65237" ht="15.75" customHeight="1"/>
    <row r="65238" ht="15.75" customHeight="1"/>
    <row r="65239" ht="15.75" customHeight="1"/>
    <row r="65240" ht="15.75" customHeight="1"/>
    <row r="65241" ht="15.75" customHeight="1"/>
    <row r="65242" ht="15.75" customHeight="1"/>
    <row r="65243" ht="15.75" customHeight="1"/>
    <row r="65244" ht="15.75" customHeight="1"/>
    <row r="65245" ht="15.75" customHeight="1"/>
    <row r="65246" ht="15.75" customHeight="1"/>
    <row r="65247" ht="15.75" customHeight="1"/>
    <row r="65248" ht="15.75" customHeight="1"/>
    <row r="65249" ht="15.75" customHeight="1"/>
    <row r="65250" ht="15.75" customHeight="1"/>
    <row r="65251" ht="15.75" customHeight="1"/>
    <row r="65252" ht="15.75" customHeight="1"/>
    <row r="65253" ht="15.75" customHeight="1"/>
    <row r="65254" ht="15.75" customHeight="1"/>
    <row r="65255" ht="15.75" customHeight="1"/>
    <row r="65256" ht="15.75" customHeight="1"/>
    <row r="65257" ht="15.75" customHeight="1"/>
    <row r="65258" ht="15.75" customHeight="1"/>
    <row r="65259" ht="15.75" customHeight="1"/>
    <row r="65260" ht="15.75" customHeight="1"/>
    <row r="65261" ht="15.75" customHeight="1"/>
    <row r="65262" ht="15.75" customHeight="1"/>
    <row r="65263" ht="15.75" customHeight="1"/>
    <row r="65264" ht="15.75" customHeight="1"/>
    <row r="65265" ht="15.75" customHeight="1"/>
    <row r="65266" ht="15.75" customHeight="1"/>
    <row r="65267" ht="15.75" customHeight="1"/>
    <row r="65268" ht="15.75" customHeight="1"/>
    <row r="65269" ht="15.75" customHeight="1"/>
    <row r="65270" ht="15.75" customHeight="1"/>
    <row r="65271" ht="15.75" customHeight="1"/>
    <row r="65272" ht="15.75" customHeight="1"/>
    <row r="65273" ht="15.75" customHeight="1"/>
    <row r="65274" ht="15.75" customHeight="1"/>
    <row r="65275" ht="15.75" customHeight="1"/>
    <row r="65276" ht="15.75" customHeight="1"/>
    <row r="65277" ht="15.75" customHeight="1"/>
    <row r="65278" ht="15.75" customHeight="1"/>
    <row r="65279" ht="15.75" customHeight="1"/>
    <row r="65280" ht="15.75" customHeight="1"/>
    <row r="65281" ht="15.75" customHeight="1"/>
    <row r="65282" ht="15.75" customHeight="1"/>
    <row r="65283" ht="15.75" customHeight="1"/>
    <row r="65284" ht="15.75" customHeight="1"/>
    <row r="65285" ht="15.75" customHeight="1"/>
    <row r="65286" ht="15.75" customHeight="1"/>
    <row r="65287" ht="15.75" customHeight="1"/>
    <row r="65288" ht="15.75" customHeight="1"/>
    <row r="65289" ht="15.75" customHeight="1"/>
    <row r="65290" ht="15.75" customHeight="1"/>
    <row r="65291" ht="15.75" customHeight="1"/>
    <row r="65292" ht="15.75" customHeight="1"/>
    <row r="65293" ht="15.75" customHeight="1"/>
    <row r="65294" ht="15.75" customHeight="1"/>
    <row r="65295" ht="15.75" customHeight="1"/>
    <row r="65296" ht="15.75" customHeight="1"/>
    <row r="65297" ht="15.75" customHeight="1"/>
    <row r="65298" ht="15.75" customHeight="1"/>
    <row r="65299" ht="15.75" customHeight="1"/>
    <row r="65300" ht="15.75" customHeight="1"/>
    <row r="65301" ht="15.75" customHeight="1"/>
    <row r="65302" ht="15.75" customHeight="1"/>
    <row r="65303" ht="15.75" customHeight="1"/>
    <row r="65304" ht="15.75" customHeight="1"/>
    <row r="65305" ht="15.75" customHeight="1"/>
    <row r="65306" ht="15.75" customHeight="1"/>
    <row r="65307" ht="15.75" customHeight="1"/>
    <row r="65308" ht="15.75" customHeight="1"/>
    <row r="65309" ht="15.75" customHeight="1"/>
    <row r="65310" ht="15.75" customHeight="1"/>
    <row r="65311" ht="15.75" customHeight="1"/>
    <row r="65312" ht="15.75" customHeight="1"/>
    <row r="65313" ht="15.75" customHeight="1"/>
    <row r="65314" ht="15.75" customHeight="1"/>
    <row r="65315" ht="15.75" customHeight="1"/>
    <row r="65316" ht="15.75" customHeight="1"/>
    <row r="65317" ht="15.75" customHeight="1"/>
    <row r="65318" ht="15.75" customHeight="1"/>
    <row r="65319" ht="15.75" customHeight="1"/>
    <row r="65320" ht="15.75" customHeight="1"/>
    <row r="65321" ht="15.75" customHeight="1"/>
    <row r="65322" ht="15.75" customHeight="1"/>
    <row r="65323" ht="15.75" customHeight="1"/>
    <row r="65324" ht="15.75" customHeight="1"/>
    <row r="65325" ht="15.75" customHeight="1"/>
    <row r="65326" ht="15.75" customHeight="1"/>
    <row r="65327" ht="15.75" customHeight="1"/>
    <row r="65328" ht="15.75" customHeight="1"/>
    <row r="65329" ht="15.75" customHeight="1"/>
    <row r="65330" ht="15.75" customHeight="1"/>
    <row r="65331" ht="15.75" customHeight="1"/>
    <row r="65332" ht="15.75" customHeight="1"/>
    <row r="65333" ht="15.75" customHeight="1"/>
    <row r="65334" ht="15.75" customHeight="1"/>
    <row r="65335" ht="15.75" customHeight="1"/>
    <row r="65336" ht="15.75" customHeight="1"/>
    <row r="65337" ht="15.75" customHeight="1"/>
    <row r="65338" ht="15.75" customHeight="1"/>
    <row r="65339" ht="15.75" customHeight="1"/>
    <row r="65340" ht="15.75" customHeight="1"/>
    <row r="65341" ht="15.75" customHeight="1"/>
    <row r="65342" ht="15.75" customHeight="1"/>
    <row r="65343" ht="15.75" customHeight="1"/>
    <row r="65344" ht="15.75" customHeight="1"/>
    <row r="65345" ht="15.75" customHeight="1"/>
    <row r="65346" ht="15.75" customHeight="1"/>
    <row r="65347" ht="15.75" customHeight="1"/>
    <row r="65348" ht="15.75" customHeight="1"/>
    <row r="65349" ht="15.75" customHeight="1"/>
    <row r="65350" ht="15.75" customHeight="1"/>
    <row r="65351" ht="15.75" customHeight="1"/>
    <row r="65352" ht="15.75" customHeight="1"/>
    <row r="65353" ht="15.75" customHeight="1"/>
    <row r="65354" ht="15.75" customHeight="1"/>
    <row r="65355" ht="15.75" customHeight="1"/>
    <row r="65356" ht="15.75" customHeight="1"/>
    <row r="65357" ht="15.75" customHeight="1"/>
    <row r="65358" ht="15.75" customHeight="1"/>
    <row r="65359" ht="15.75" customHeight="1"/>
    <row r="65360" ht="15.75" customHeight="1"/>
    <row r="65361" ht="15.75" customHeight="1"/>
    <row r="65362" ht="15.75" customHeight="1"/>
    <row r="65363" ht="15.75" customHeight="1"/>
    <row r="65364" ht="15.75" customHeight="1"/>
    <row r="65365" ht="15.75" customHeight="1"/>
    <row r="65366" ht="15.75" customHeight="1"/>
    <row r="65367" ht="15.75" customHeight="1"/>
    <row r="65368" ht="15.75" customHeight="1"/>
    <row r="65369" ht="15.75" customHeight="1"/>
    <row r="65370" ht="15.75" customHeight="1"/>
    <row r="65371" ht="15.75" customHeight="1"/>
    <row r="65372" ht="15.75" customHeight="1"/>
    <row r="65373" ht="15.75" customHeight="1"/>
    <row r="65374" ht="15.75" customHeight="1"/>
    <row r="65375" ht="15.75" customHeight="1"/>
    <row r="65376" ht="15.75" customHeight="1"/>
    <row r="65377" ht="15.75" customHeight="1"/>
    <row r="65378" ht="15.75" customHeight="1"/>
    <row r="65379" ht="15.75" customHeight="1"/>
    <row r="65380" ht="15.75" customHeight="1"/>
    <row r="65381" ht="15.75" customHeight="1"/>
    <row r="65382" ht="15.75" customHeight="1"/>
    <row r="65383" ht="15.75" customHeight="1"/>
    <row r="65384" ht="15.75" customHeight="1"/>
    <row r="65385" ht="15.75" customHeight="1"/>
    <row r="65386" ht="15.75" customHeight="1"/>
    <row r="65387" ht="15.75" customHeight="1"/>
    <row r="65388" ht="15.75" customHeight="1"/>
    <row r="65389" ht="15.75" customHeight="1"/>
    <row r="65390" ht="15.75" customHeight="1"/>
    <row r="65391" ht="15.75" customHeight="1"/>
    <row r="65392" ht="15.75" customHeight="1"/>
    <row r="65393" ht="15.75" customHeight="1"/>
    <row r="65394" ht="15.75" customHeight="1"/>
    <row r="65395" ht="15.75" customHeight="1"/>
    <row r="65396" ht="15.75" customHeight="1"/>
    <row r="65397" ht="15.75" customHeight="1"/>
    <row r="65398" ht="15.75" customHeight="1"/>
    <row r="65399" ht="15.75" customHeight="1"/>
    <row r="65400" ht="15.75" customHeight="1"/>
    <row r="65401" ht="15.75" customHeight="1"/>
    <row r="65402" ht="15.75" customHeight="1"/>
    <row r="65403" ht="15.75" customHeight="1"/>
    <row r="65404" ht="15.75" customHeight="1"/>
    <row r="65405" ht="15.75" customHeight="1"/>
    <row r="65406" ht="15.75" customHeight="1"/>
    <row r="65407" ht="15.75" customHeight="1"/>
    <row r="65408" ht="15.75" customHeight="1"/>
    <row r="65409" ht="15.75" customHeight="1"/>
    <row r="65410" ht="15.75" customHeight="1"/>
    <row r="65411" ht="15.75" customHeight="1"/>
    <row r="65412" ht="15.75" customHeight="1"/>
    <row r="65413" ht="15.75" customHeight="1"/>
    <row r="65414" ht="15.75" customHeight="1"/>
    <row r="65415" ht="15.75" customHeight="1"/>
    <row r="65416" ht="15.75" customHeight="1"/>
    <row r="65417" ht="15.75" customHeight="1"/>
    <row r="65418" ht="15.75" customHeight="1"/>
    <row r="65419" ht="15.75" customHeight="1"/>
    <row r="65420" ht="15.75" customHeight="1"/>
    <row r="65421" ht="15.75" customHeight="1"/>
    <row r="65422" ht="15.75" customHeight="1"/>
    <row r="65423" ht="15.75" customHeight="1"/>
    <row r="65424" ht="15.75" customHeight="1"/>
    <row r="65425" ht="15.75" customHeight="1"/>
    <row r="65426" ht="15.75" customHeight="1"/>
    <row r="65427" ht="15.75" customHeight="1"/>
    <row r="65428" ht="15.75" customHeight="1"/>
    <row r="65429" ht="15.75" customHeight="1"/>
    <row r="65430" ht="15.75" customHeight="1"/>
    <row r="65431" ht="15.75" customHeight="1"/>
    <row r="65432" ht="15.75" customHeight="1"/>
    <row r="65433" ht="15.75" customHeight="1"/>
    <row r="65434" ht="15.75" customHeight="1"/>
    <row r="65435" ht="15.75" customHeight="1"/>
    <row r="65436" ht="15.75" customHeight="1"/>
    <row r="65437" ht="15.75" customHeight="1"/>
    <row r="65438" ht="15.75" customHeight="1"/>
    <row r="65439" ht="15.75" customHeight="1"/>
    <row r="65440" ht="15.75" customHeight="1"/>
    <row r="65441" ht="15.75" customHeight="1"/>
    <row r="65442" ht="15.75" customHeight="1"/>
    <row r="65443" ht="15.75" customHeight="1"/>
    <row r="65444" ht="15.75" customHeight="1"/>
    <row r="65445" ht="15.75" customHeight="1"/>
    <row r="65446" ht="15.75" customHeight="1"/>
    <row r="65447" ht="15.75" customHeight="1"/>
    <row r="65448" ht="15.75" customHeight="1"/>
    <row r="65449" ht="15.75" customHeight="1"/>
    <row r="65450" ht="15.75" customHeight="1"/>
    <row r="65451" ht="15.75" customHeight="1"/>
    <row r="65452" ht="15.75" customHeight="1"/>
    <row r="65453" ht="15.75" customHeight="1"/>
    <row r="65454" ht="15.75" customHeight="1"/>
    <row r="65455" ht="15.75" customHeight="1"/>
    <row r="65456" ht="15.75" customHeight="1"/>
    <row r="65457" ht="15.75" customHeight="1"/>
    <row r="65458" ht="15.75" customHeight="1"/>
    <row r="65459" ht="15.75" customHeight="1"/>
    <row r="65460" ht="15.75" customHeight="1"/>
    <row r="65461" ht="15.75" customHeight="1"/>
    <row r="65462" ht="15.75" customHeight="1"/>
    <row r="65463" ht="15.75" customHeight="1"/>
    <row r="65464" ht="15.75" customHeight="1"/>
    <row r="65465" ht="15.75" customHeight="1"/>
    <row r="65466" ht="15.75" customHeight="1"/>
    <row r="65467" ht="15.75" customHeight="1"/>
    <row r="65468" ht="15.75" customHeight="1"/>
    <row r="65469" ht="15.75" customHeight="1"/>
    <row r="65470" ht="15.75" customHeight="1"/>
    <row r="65471" ht="15.75" customHeight="1"/>
    <row r="65472" ht="15.75" customHeight="1"/>
    <row r="65473" ht="15.75" customHeight="1"/>
    <row r="65474" ht="15.75" customHeight="1"/>
    <row r="65475" ht="15.75" customHeight="1"/>
    <row r="65476" ht="15.75" customHeight="1"/>
    <row r="65477" ht="15.75" customHeight="1"/>
    <row r="65478" ht="15.75" customHeight="1"/>
    <row r="65479" ht="15.75" customHeight="1"/>
    <row r="65480" ht="15.75" customHeight="1"/>
    <row r="65481" ht="15.75" customHeight="1"/>
    <row r="65482" ht="15.75" customHeight="1"/>
    <row r="65483" ht="15.75" customHeight="1"/>
    <row r="65484" ht="15.75" customHeight="1"/>
    <row r="65485" ht="15.75" customHeight="1"/>
    <row r="65486" ht="15.75" customHeight="1"/>
    <row r="65487" ht="15.75" customHeight="1"/>
    <row r="65488" ht="15.75" customHeight="1"/>
    <row r="65489" ht="15.75" customHeight="1"/>
    <row r="65490" ht="15.75" customHeight="1"/>
    <row r="65491" ht="15.75" customHeight="1"/>
    <row r="65492" ht="15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  <row r="65537" ht="15.75" customHeight="1"/>
  </sheetData>
  <sheetProtection algorithmName="SHA-512" hashValue="26kPwDIDd67ofGSceSxOyUiou0+B/wUiBhogv38GBCmnzjc6eiBb2DVKagFeV+PSVbfjqptrFNEecRiV7pbVAw==" saltValue="/QZnF3ouCxP3ybLCveoiAw==" spinCount="100000" sheet="1" formatCells="0"/>
  <mergeCells count="8">
    <mergeCell ref="N102:P102"/>
    <mergeCell ref="N103:P103"/>
    <mergeCell ref="J72:K72"/>
    <mergeCell ref="J73:K73"/>
    <mergeCell ref="I103:K103"/>
    <mergeCell ref="L103:M103"/>
    <mergeCell ref="I102:K102"/>
    <mergeCell ref="L102:M102"/>
  </mergeCells>
  <conditionalFormatting sqref="F73:F10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{179720A8-EC62-A74B-862A-8847D9D118F9}</x14:id>
        </ext>
      </extLst>
    </cfRule>
  </conditionalFormatting>
  <conditionalFormatting sqref="G73:G10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{4DBE4DDF-146C-0E41-A432-CB1D2DE4A72C}</x14:id>
        </ext>
      </extLst>
    </cfRule>
  </conditionalFormatting>
  <pageMargins left="0.25" right="0.25" top="0.75" bottom="0.75" header="0.3" footer="0.3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9720A8-EC62-A74B-862A-8847D9D118F9}">
            <x14:dataBar minLength="0" maxLength="100" negativeBarColorSameAsPositive="1" axisPosition="none">
              <x14:cfvo type="min"/>
              <x14:cfvo type="max"/>
            </x14:dataBar>
          </x14:cfRule>
          <xm:sqref>F73:F107</xm:sqref>
        </x14:conditionalFormatting>
        <x14:conditionalFormatting xmlns:xm="http://schemas.microsoft.com/office/excel/2006/main">
          <x14:cfRule type="dataBar" id="{4DBE4DDF-146C-0E41-A432-CB1D2DE4A72C}">
            <x14:dataBar minLength="0" maxLength="100" negativeBarColorSameAsPositive="1" axisPosition="none">
              <x14:cfvo type="min"/>
              <x14:cfvo type="max"/>
            </x14:dataBar>
          </x14:cfRule>
          <xm:sqref>G73:G107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Финансовая модель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car</dc:creator>
  <cp:lastModifiedBy>Пользователь</cp:lastModifiedBy>
  <dcterms:created xsi:type="dcterms:W3CDTF">2019-09-04T13:07:48Z</dcterms:created>
  <dcterms:modified xsi:type="dcterms:W3CDTF">2020-11-11T15:47:41Z</dcterms:modified>
</cp:coreProperties>
</file>