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Услуги КС" sheetId="10" r:id="rId1"/>
  </sheets>
  <calcPr calcId="124519"/>
</workbook>
</file>

<file path=xl/calcChain.xml><?xml version="1.0" encoding="utf-8"?>
<calcChain xmlns="http://schemas.openxmlformats.org/spreadsheetml/2006/main">
  <c r="K32" i="10"/>
  <c r="K31"/>
  <c r="H32"/>
  <c r="H31"/>
  <c r="G32"/>
  <c r="G31"/>
  <c r="M28"/>
  <c r="N28" s="1"/>
  <c r="N11"/>
  <c r="M11"/>
  <c r="N8"/>
  <c r="M8"/>
  <c r="M18"/>
  <c r="M16"/>
  <c r="N14"/>
  <c r="M14"/>
  <c r="L15"/>
  <c r="J19" l="1"/>
  <c r="I19"/>
  <c r="H19"/>
  <c r="G19"/>
  <c r="K18"/>
  <c r="K17"/>
  <c r="K19" l="1"/>
  <c r="K21" s="1"/>
  <c r="J14"/>
  <c r="I14"/>
  <c r="H14"/>
  <c r="G14" l="1"/>
  <c r="K13"/>
  <c r="K12"/>
  <c r="K11"/>
  <c r="K10"/>
  <c r="K9"/>
  <c r="K8"/>
  <c r="K7"/>
  <c r="K6"/>
  <c r="K14" l="1"/>
  <c r="K23" s="1"/>
  <c r="K24" l="1"/>
  <c r="K16"/>
  <c r="K22" s="1"/>
  <c r="L22" s="1"/>
  <c r="L23" s="1"/>
  <c r="L24" l="1"/>
</calcChain>
</file>

<file path=xl/sharedStrings.xml><?xml version="1.0" encoding="utf-8"?>
<sst xmlns="http://schemas.openxmlformats.org/spreadsheetml/2006/main" count="70" uniqueCount="43">
  <si>
    <t>ООО НК АКРОС</t>
  </si>
  <si>
    <t>МАКС-18-10/251 Д-95-ИРТЫШ</t>
  </si>
  <si>
    <t>Итого в месяц:</t>
  </si>
  <si>
    <t>Макра оборудования</t>
  </si>
  <si>
    <t>Исполнение</t>
  </si>
  <si>
    <t>Заказчик</t>
  </si>
  <si>
    <t>Ср. стоимость, руб.(с НДС)/мес.</t>
  </si>
  <si>
    <t>ФЗП, руб./мес.</t>
  </si>
  <si>
    <t>Налоги, руб./мес.</t>
  </si>
  <si>
    <t>Прибыль (чистая), руб./мес.</t>
  </si>
  <si>
    <t>ТО и ком. расходы,руб./мес.</t>
  </si>
  <si>
    <t>Год выпуска</t>
  </si>
  <si>
    <t xml:space="preserve"> </t>
  </si>
  <si>
    <t>МАКС-10/251 Д-95-АГАН</t>
  </si>
  <si>
    <t>Зав. №</t>
  </si>
  <si>
    <t>НСК-005</t>
  </si>
  <si>
    <t>НСК-006</t>
  </si>
  <si>
    <t>НСК-007</t>
  </si>
  <si>
    <t>НСК-008</t>
  </si>
  <si>
    <t>НСК-009</t>
  </si>
  <si>
    <t>НСК-010</t>
  </si>
  <si>
    <t>НСК-011</t>
  </si>
  <si>
    <t>НСК-012</t>
  </si>
  <si>
    <t>на полуприцепе ЧМЗАП-93853С (с шасси КАМАЗ-43118)</t>
  </si>
  <si>
    <t>на полуприцепе ЧМЗАП-93853С (кабина машиниста)</t>
  </si>
  <si>
    <t>№п/п</t>
  </si>
  <si>
    <t>Сумма затрат на производство 8-и единиц:</t>
  </si>
  <si>
    <t>Сумма поступлений за оказание услуг от 8-и единиц:</t>
  </si>
  <si>
    <t>Планируемые объёмы продаж оказания услуг азотными компрессорными станциями заказчикам и выплаты инвестиционных средств</t>
  </si>
  <si>
    <t>Сумма затрат на производство 2-х единиц:</t>
  </si>
  <si>
    <t>Сумма поступлений за оказание услуг от 2-х единиц (6 мес.):</t>
  </si>
  <si>
    <t>Сумма поступлений за оказание услуг от 10-и единиц за год:</t>
  </si>
  <si>
    <t>Примечания</t>
  </si>
  <si>
    <t>Сумма расходов на производство, руб.:</t>
  </si>
  <si>
    <t>окупаемость</t>
  </si>
  <si>
    <t>прибыль</t>
  </si>
  <si>
    <t>Примерный срок окупаемости затрат на производство  10-х единиц, мес:</t>
  </si>
  <si>
    <t>Приложение 6.</t>
  </si>
  <si>
    <t>6 месяцев 4ст.</t>
  </si>
  <si>
    <t>12 месяцев 8ст.</t>
  </si>
  <si>
    <t>12 месяцев 10ст.</t>
  </si>
  <si>
    <t>все платежи 4ст.</t>
  </si>
  <si>
    <t>все платежи 8ст.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</si>
</sst>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4" fontId="5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8" fillId="0" borderId="0" xfId="0" applyFont="1"/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1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tabSelected="1" topLeftCell="A13" zoomScale="70" zoomScaleNormal="70" workbookViewId="0">
      <selection activeCell="L30" sqref="L30"/>
    </sheetView>
  </sheetViews>
  <sheetFormatPr defaultRowHeight="14.4"/>
  <cols>
    <col min="1" max="1" width="9.44140625" customWidth="1"/>
    <col min="2" max="2" width="6" customWidth="1"/>
    <col min="3" max="3" width="9.44140625" customWidth="1"/>
    <col min="4" max="4" width="21.5546875" customWidth="1"/>
    <col min="5" max="5" width="28.88671875" customWidth="1"/>
    <col min="6" max="6" width="11" customWidth="1"/>
    <col min="7" max="7" width="16.6640625" customWidth="1"/>
    <col min="8" max="8" width="13.109375" customWidth="1"/>
    <col min="9" max="9" width="18.44140625" customWidth="1"/>
    <col min="10" max="10" width="17" bestFit="1" customWidth="1"/>
    <col min="11" max="11" width="22.88671875" customWidth="1"/>
    <col min="12" max="12" width="34.88671875" style="24" customWidth="1"/>
    <col min="13" max="13" width="13.88671875" style="74" bestFit="1" customWidth="1"/>
    <col min="14" max="14" width="13.88671875" style="9" bestFit="1" customWidth="1"/>
    <col min="15" max="15" width="8.88671875" style="9"/>
  </cols>
  <sheetData>
    <row r="1" spans="1:15" s="1" customFormat="1" ht="14.4" customHeight="1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26" t="s">
        <v>37</v>
      </c>
      <c r="M1" s="68"/>
      <c r="N1" s="68"/>
      <c r="O1" s="68"/>
    </row>
    <row r="2" spans="1:15" s="6" customFormat="1" ht="14.4" customHeight="1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20"/>
      <c r="M2" s="68"/>
      <c r="N2" s="69"/>
      <c r="O2" s="69"/>
    </row>
    <row r="3" spans="1:15" s="6" customFormat="1" ht="13.8">
      <c r="B3" s="8"/>
      <c r="C3" s="5"/>
      <c r="D3" s="5"/>
      <c r="E3" s="5"/>
      <c r="F3" s="5"/>
      <c r="G3" s="5"/>
      <c r="H3" s="5"/>
      <c r="I3" s="5"/>
      <c r="J3" s="5"/>
      <c r="K3" s="5"/>
      <c r="L3" s="20"/>
      <c r="M3" s="68"/>
      <c r="N3" s="69"/>
      <c r="O3" s="69"/>
    </row>
    <row r="4" spans="1:15" s="1" customFormat="1" ht="13.8">
      <c r="A4" s="41" t="s">
        <v>11</v>
      </c>
      <c r="B4" s="43" t="s">
        <v>25</v>
      </c>
      <c r="C4" s="43" t="s">
        <v>14</v>
      </c>
      <c r="D4" s="44" t="s">
        <v>3</v>
      </c>
      <c r="E4" s="43" t="s">
        <v>4</v>
      </c>
      <c r="F4" s="43" t="s">
        <v>5</v>
      </c>
      <c r="G4" s="44" t="s">
        <v>6</v>
      </c>
      <c r="H4" s="44" t="s">
        <v>7</v>
      </c>
      <c r="I4" s="44" t="s">
        <v>10</v>
      </c>
      <c r="J4" s="41" t="s">
        <v>8</v>
      </c>
      <c r="K4" s="41" t="s">
        <v>9</v>
      </c>
      <c r="L4" s="48" t="s">
        <v>32</v>
      </c>
      <c r="M4" s="68"/>
      <c r="N4" s="68"/>
      <c r="O4" s="68"/>
    </row>
    <row r="5" spans="1:15" s="2" customFormat="1" ht="33.6" customHeight="1">
      <c r="A5" s="42"/>
      <c r="B5" s="43"/>
      <c r="C5" s="43"/>
      <c r="D5" s="44"/>
      <c r="E5" s="43"/>
      <c r="F5" s="43"/>
      <c r="G5" s="44"/>
      <c r="H5" s="44"/>
      <c r="I5" s="44"/>
      <c r="J5" s="42"/>
      <c r="K5" s="42"/>
      <c r="L5" s="49"/>
      <c r="M5" s="17"/>
      <c r="N5" s="17"/>
      <c r="O5" s="17"/>
    </row>
    <row r="6" spans="1:15" s="2" customFormat="1" ht="41.4">
      <c r="A6" s="27">
        <v>2026</v>
      </c>
      <c r="B6" s="14">
        <v>1</v>
      </c>
      <c r="C6" s="14" t="s">
        <v>15</v>
      </c>
      <c r="D6" s="15" t="s">
        <v>1</v>
      </c>
      <c r="E6" s="16" t="s">
        <v>23</v>
      </c>
      <c r="F6" s="51" t="s">
        <v>0</v>
      </c>
      <c r="G6" s="11">
        <v>2950000</v>
      </c>
      <c r="H6" s="11">
        <v>626400</v>
      </c>
      <c r="I6" s="11">
        <v>150000</v>
      </c>
      <c r="J6" s="11">
        <v>485562.56</v>
      </c>
      <c r="K6" s="3">
        <f>G6-H6-I6-J6</f>
        <v>1688037.44</v>
      </c>
      <c r="L6" s="21" t="s">
        <v>12</v>
      </c>
      <c r="M6" s="17"/>
      <c r="N6" s="17"/>
      <c r="O6" s="17"/>
    </row>
    <row r="7" spans="1:15" s="2" customFormat="1" ht="27.6">
      <c r="A7" s="28"/>
      <c r="B7" s="14">
        <v>2</v>
      </c>
      <c r="C7" s="14" t="s">
        <v>16</v>
      </c>
      <c r="D7" s="15" t="s">
        <v>13</v>
      </c>
      <c r="E7" s="16" t="s">
        <v>24</v>
      </c>
      <c r="F7" s="52"/>
      <c r="G7" s="11">
        <v>2500000</v>
      </c>
      <c r="H7" s="11">
        <v>555758</v>
      </c>
      <c r="I7" s="11">
        <v>100000</v>
      </c>
      <c r="J7" s="11">
        <v>500889</v>
      </c>
      <c r="K7" s="3">
        <f>G7-H7-I7-J7</f>
        <v>1343353</v>
      </c>
      <c r="L7" s="21"/>
      <c r="M7" s="77" t="s">
        <v>41</v>
      </c>
      <c r="N7" s="78"/>
      <c r="O7" s="78"/>
    </row>
    <row r="8" spans="1:15" s="2" customFormat="1" ht="41.4">
      <c r="A8" s="28"/>
      <c r="B8" s="14">
        <v>3</v>
      </c>
      <c r="C8" s="14" t="s">
        <v>17</v>
      </c>
      <c r="D8" s="15" t="s">
        <v>1</v>
      </c>
      <c r="E8" s="16" t="s">
        <v>23</v>
      </c>
      <c r="F8" s="52"/>
      <c r="G8" s="11">
        <v>2950000</v>
      </c>
      <c r="H8" s="11">
        <v>626400</v>
      </c>
      <c r="I8" s="11">
        <v>150000</v>
      </c>
      <c r="J8" s="11">
        <v>485562.56</v>
      </c>
      <c r="K8" s="3">
        <f>G8-H8-I8-J8</f>
        <v>1688037.44</v>
      </c>
      <c r="L8" s="21"/>
      <c r="M8" s="17">
        <f>SUM(H14:J14)</f>
        <v>9674438.2400000002</v>
      </c>
      <c r="N8" s="17">
        <f>M8/2*6</f>
        <v>29023314.719999999</v>
      </c>
      <c r="O8" s="17"/>
    </row>
    <row r="9" spans="1:15" s="2" customFormat="1" ht="27.6">
      <c r="A9" s="28"/>
      <c r="B9" s="14">
        <v>4</v>
      </c>
      <c r="C9" s="14" t="s">
        <v>18</v>
      </c>
      <c r="D9" s="15" t="s">
        <v>13</v>
      </c>
      <c r="E9" s="16" t="s">
        <v>24</v>
      </c>
      <c r="F9" s="52"/>
      <c r="G9" s="11">
        <v>2500000</v>
      </c>
      <c r="H9" s="11">
        <v>555758</v>
      </c>
      <c r="I9" s="11">
        <v>100000</v>
      </c>
      <c r="J9" s="11">
        <v>500889</v>
      </c>
      <c r="K9" s="3">
        <f>G9-H9-I9-J9</f>
        <v>1343353</v>
      </c>
      <c r="L9" s="21"/>
      <c r="M9" s="17"/>
      <c r="N9" s="17"/>
      <c r="O9" s="17"/>
    </row>
    <row r="10" spans="1:15" s="2" customFormat="1" ht="41.4">
      <c r="A10" s="28"/>
      <c r="B10" s="14">
        <v>5</v>
      </c>
      <c r="C10" s="14" t="s">
        <v>19</v>
      </c>
      <c r="D10" s="15" t="s">
        <v>1</v>
      </c>
      <c r="E10" s="16" t="s">
        <v>23</v>
      </c>
      <c r="F10" s="52"/>
      <c r="G10" s="11">
        <v>2950000</v>
      </c>
      <c r="H10" s="11">
        <v>626400</v>
      </c>
      <c r="I10" s="11">
        <v>150000</v>
      </c>
      <c r="J10" s="11">
        <v>485562.56</v>
      </c>
      <c r="K10" s="3">
        <f t="shared" ref="K10:K13" si="0">G10-H10-I10-J10</f>
        <v>1688037.44</v>
      </c>
      <c r="L10" s="21"/>
      <c r="M10" s="77" t="s">
        <v>42</v>
      </c>
      <c r="N10" s="78"/>
      <c r="O10" s="78"/>
    </row>
    <row r="11" spans="1:15" s="2" customFormat="1" ht="27.6">
      <c r="A11" s="28"/>
      <c r="B11" s="14">
        <v>6</v>
      </c>
      <c r="C11" s="14" t="s">
        <v>20</v>
      </c>
      <c r="D11" s="15" t="s">
        <v>13</v>
      </c>
      <c r="E11" s="16" t="s">
        <v>24</v>
      </c>
      <c r="F11" s="52"/>
      <c r="G11" s="11">
        <v>2500000</v>
      </c>
      <c r="H11" s="11">
        <v>555758</v>
      </c>
      <c r="I11" s="11">
        <v>100000</v>
      </c>
      <c r="J11" s="11">
        <v>500889</v>
      </c>
      <c r="K11" s="3">
        <f t="shared" si="0"/>
        <v>1343353</v>
      </c>
      <c r="L11" s="21"/>
      <c r="M11" s="17">
        <f>SUM(H14:J14)</f>
        <v>9674438.2400000002</v>
      </c>
      <c r="N11" s="17">
        <f>M11*12</f>
        <v>116093258.88</v>
      </c>
      <c r="O11" s="17"/>
    </row>
    <row r="12" spans="1:15" s="2" customFormat="1" ht="41.4">
      <c r="A12" s="28"/>
      <c r="B12" s="14">
        <v>7</v>
      </c>
      <c r="C12" s="14" t="s">
        <v>21</v>
      </c>
      <c r="D12" s="15" t="s">
        <v>1</v>
      </c>
      <c r="E12" s="16" t="s">
        <v>23</v>
      </c>
      <c r="F12" s="52"/>
      <c r="G12" s="11">
        <v>2950000</v>
      </c>
      <c r="H12" s="11">
        <v>626400</v>
      </c>
      <c r="I12" s="11">
        <v>150000</v>
      </c>
      <c r="J12" s="11">
        <v>485562.56</v>
      </c>
      <c r="K12" s="3">
        <f t="shared" si="0"/>
        <v>1688037.44</v>
      </c>
      <c r="L12" s="21"/>
      <c r="M12" s="17"/>
      <c r="N12" s="17"/>
      <c r="O12" s="17"/>
    </row>
    <row r="13" spans="1:15" s="2" customFormat="1" ht="27.6">
      <c r="A13" s="50"/>
      <c r="B13" s="14">
        <v>8</v>
      </c>
      <c r="C13" s="14" t="s">
        <v>22</v>
      </c>
      <c r="D13" s="15" t="s">
        <v>13</v>
      </c>
      <c r="E13" s="16" t="s">
        <v>24</v>
      </c>
      <c r="F13" s="53"/>
      <c r="G13" s="11">
        <v>2500000</v>
      </c>
      <c r="H13" s="11">
        <v>555758</v>
      </c>
      <c r="I13" s="11">
        <v>100000</v>
      </c>
      <c r="J13" s="11">
        <v>500889</v>
      </c>
      <c r="K13" s="3">
        <f t="shared" si="0"/>
        <v>1343353</v>
      </c>
      <c r="L13" s="21"/>
      <c r="M13" s="76" t="s">
        <v>38</v>
      </c>
      <c r="N13" s="75"/>
      <c r="O13" s="17"/>
    </row>
    <row r="14" spans="1:15" s="4" customFormat="1" ht="27.6">
      <c r="A14" s="54" t="s">
        <v>2</v>
      </c>
      <c r="B14" s="54"/>
      <c r="C14" s="54"/>
      <c r="D14" s="54"/>
      <c r="E14" s="54"/>
      <c r="F14" s="54"/>
      <c r="G14" s="11">
        <f>SUM(G6:G13)</f>
        <v>21800000</v>
      </c>
      <c r="H14" s="11">
        <f>SUM(H6:H13)</f>
        <v>4728632</v>
      </c>
      <c r="I14" s="11">
        <f>SUM(I6:I13)</f>
        <v>1000000</v>
      </c>
      <c r="J14" s="11">
        <f>SUM(J6:J13)</f>
        <v>3945806.24</v>
      </c>
      <c r="K14" s="19">
        <f>SUM(K6:K13)</f>
        <v>12125561.76</v>
      </c>
      <c r="L14" s="22" t="s">
        <v>33</v>
      </c>
      <c r="M14" s="70">
        <f>G14/2</f>
        <v>10900000</v>
      </c>
      <c r="N14" s="71">
        <f>M14*6</f>
        <v>65400000</v>
      </c>
      <c r="O14" s="71"/>
    </row>
    <row r="15" spans="1:15" s="18" customFormat="1" ht="15">
      <c r="A15" s="64">
        <v>2025</v>
      </c>
      <c r="B15" s="65"/>
      <c r="C15" s="55" t="s">
        <v>26</v>
      </c>
      <c r="D15" s="56"/>
      <c r="E15" s="56"/>
      <c r="F15" s="56"/>
      <c r="G15" s="56"/>
      <c r="H15" s="56"/>
      <c r="I15" s="56"/>
      <c r="J15" s="57"/>
      <c r="K15" s="13">
        <v>355431571.44</v>
      </c>
      <c r="L15" s="58">
        <f>K15+K20</f>
        <v>446725560.19</v>
      </c>
      <c r="M15" s="76" t="s">
        <v>39</v>
      </c>
      <c r="N15" s="75"/>
      <c r="O15" s="73"/>
    </row>
    <row r="16" spans="1:15" s="7" customFormat="1" ht="13.8">
      <c r="A16" s="66">
        <v>2026</v>
      </c>
      <c r="B16" s="67"/>
      <c r="C16" s="61" t="s">
        <v>27</v>
      </c>
      <c r="D16" s="62"/>
      <c r="E16" s="62"/>
      <c r="F16" s="62"/>
      <c r="G16" s="62"/>
      <c r="H16" s="62"/>
      <c r="I16" s="62"/>
      <c r="J16" s="63"/>
      <c r="K16" s="10">
        <f>K14*12</f>
        <v>145506741.12</v>
      </c>
      <c r="L16" s="59"/>
      <c r="M16" s="17">
        <f>G14*12</f>
        <v>261600000</v>
      </c>
      <c r="N16" s="25"/>
      <c r="O16" s="25"/>
    </row>
    <row r="17" spans="1:15" s="2" customFormat="1" ht="41.4">
      <c r="A17" s="27">
        <v>2026</v>
      </c>
      <c r="B17" s="14">
        <v>1</v>
      </c>
      <c r="C17" s="14" t="s">
        <v>15</v>
      </c>
      <c r="D17" s="15" t="s">
        <v>1</v>
      </c>
      <c r="E17" s="16" t="s">
        <v>23</v>
      </c>
      <c r="F17" s="51" t="s">
        <v>0</v>
      </c>
      <c r="G17" s="11">
        <v>2950000</v>
      </c>
      <c r="H17" s="11">
        <v>626400</v>
      </c>
      <c r="I17" s="11">
        <v>150000</v>
      </c>
      <c r="J17" s="11">
        <v>485562.56</v>
      </c>
      <c r="K17" s="11">
        <f>G17-H17-I17-J17</f>
        <v>1688037.44</v>
      </c>
      <c r="L17" s="59"/>
      <c r="M17" s="76" t="s">
        <v>40</v>
      </c>
      <c r="N17" s="75"/>
      <c r="O17" s="17"/>
    </row>
    <row r="18" spans="1:15" s="2" customFormat="1" ht="27.6">
      <c r="A18" s="28"/>
      <c r="B18" s="14">
        <v>2</v>
      </c>
      <c r="C18" s="14" t="s">
        <v>16</v>
      </c>
      <c r="D18" s="15" t="s">
        <v>13</v>
      </c>
      <c r="E18" s="16" t="s">
        <v>24</v>
      </c>
      <c r="F18" s="53"/>
      <c r="G18" s="11">
        <v>2500000</v>
      </c>
      <c r="H18" s="11">
        <v>555758</v>
      </c>
      <c r="I18" s="11">
        <v>100000</v>
      </c>
      <c r="J18" s="11">
        <v>500889</v>
      </c>
      <c r="K18" s="11">
        <f>G18-H18-I18-J18</f>
        <v>1343353</v>
      </c>
      <c r="L18" s="59"/>
      <c r="M18" s="17">
        <f>(G14+G19)*12</f>
        <v>327000000</v>
      </c>
      <c r="N18" s="17"/>
      <c r="O18" s="17"/>
    </row>
    <row r="19" spans="1:15" s="4" customFormat="1" ht="13.8">
      <c r="A19" s="39" t="s">
        <v>2</v>
      </c>
      <c r="B19" s="39"/>
      <c r="C19" s="39"/>
      <c r="D19" s="39"/>
      <c r="E19" s="39"/>
      <c r="F19" s="39"/>
      <c r="G19" s="3">
        <f>SUM(G17:G18)</f>
        <v>5450000</v>
      </c>
      <c r="H19" s="3">
        <f>SUM(H17:H18)</f>
        <v>1182158</v>
      </c>
      <c r="I19" s="3">
        <f>SUM(I17:I18)</f>
        <v>250000</v>
      </c>
      <c r="J19" s="3">
        <f>SUM(J17:J18)</f>
        <v>986451.56</v>
      </c>
      <c r="K19" s="10">
        <f>SUM(K17:K18)</f>
        <v>3031390.44</v>
      </c>
      <c r="L19" s="59"/>
      <c r="M19" s="70"/>
      <c r="N19" s="71"/>
      <c r="O19" s="71"/>
    </row>
    <row r="20" spans="1:15" s="18" customFormat="1">
      <c r="A20" s="34">
        <v>2026</v>
      </c>
      <c r="B20" s="35"/>
      <c r="C20" s="36" t="s">
        <v>29</v>
      </c>
      <c r="D20" s="37"/>
      <c r="E20" s="37"/>
      <c r="F20" s="37"/>
      <c r="G20" s="37"/>
      <c r="H20" s="37"/>
      <c r="I20" s="37"/>
      <c r="J20" s="38"/>
      <c r="K20" s="12">
        <v>91293988.75</v>
      </c>
      <c r="L20" s="59"/>
      <c r="M20" s="72"/>
      <c r="N20" s="73"/>
      <c r="O20" s="73"/>
    </row>
    <row r="21" spans="1:15" s="5" customFormat="1" ht="13.8">
      <c r="A21" s="29">
        <v>2026</v>
      </c>
      <c r="B21" s="30"/>
      <c r="C21" s="31" t="s">
        <v>30</v>
      </c>
      <c r="D21" s="32"/>
      <c r="E21" s="32"/>
      <c r="F21" s="32"/>
      <c r="G21" s="32"/>
      <c r="H21" s="32"/>
      <c r="I21" s="32"/>
      <c r="J21" s="33"/>
      <c r="K21" s="10">
        <f>K19*6</f>
        <v>18188342.640000001</v>
      </c>
      <c r="L21" s="60"/>
      <c r="M21" s="17"/>
      <c r="N21" s="25"/>
      <c r="O21" s="25"/>
    </row>
    <row r="22" spans="1:15" s="5" customFormat="1" ht="13.8">
      <c r="A22" s="29">
        <v>2026</v>
      </c>
      <c r="B22" s="30"/>
      <c r="C22" s="31" t="s">
        <v>31</v>
      </c>
      <c r="D22" s="32"/>
      <c r="E22" s="32"/>
      <c r="F22" s="32"/>
      <c r="G22" s="32"/>
      <c r="H22" s="32"/>
      <c r="I22" s="32"/>
      <c r="J22" s="33"/>
      <c r="K22" s="10">
        <f>K16+K21</f>
        <v>163695083.75999999</v>
      </c>
      <c r="L22" s="23">
        <f>K22-L15</f>
        <v>-283030476.43000001</v>
      </c>
      <c r="M22" s="25" t="s">
        <v>34</v>
      </c>
      <c r="N22" s="25"/>
      <c r="O22" s="25"/>
    </row>
    <row r="23" spans="1:15" s="8" customFormat="1" ht="13.8">
      <c r="A23" s="29">
        <v>2027</v>
      </c>
      <c r="B23" s="30"/>
      <c r="C23" s="31" t="s">
        <v>31</v>
      </c>
      <c r="D23" s="32"/>
      <c r="E23" s="32"/>
      <c r="F23" s="32"/>
      <c r="G23" s="32"/>
      <c r="H23" s="32"/>
      <c r="I23" s="32"/>
      <c r="J23" s="33"/>
      <c r="K23" s="10">
        <f>(K14+K19)*12</f>
        <v>181883426.39999998</v>
      </c>
      <c r="L23" s="23">
        <f>K23+L22</f>
        <v>-101147050.03000003</v>
      </c>
      <c r="M23" s="25" t="s">
        <v>34</v>
      </c>
      <c r="N23" s="25"/>
      <c r="O23" s="25"/>
    </row>
    <row r="24" spans="1:15" s="8" customFormat="1" ht="13.8">
      <c r="A24" s="29">
        <v>2028</v>
      </c>
      <c r="B24" s="30"/>
      <c r="C24" s="31" t="s">
        <v>31</v>
      </c>
      <c r="D24" s="32"/>
      <c r="E24" s="32"/>
      <c r="F24" s="32"/>
      <c r="G24" s="32"/>
      <c r="H24" s="32"/>
      <c r="I24" s="32"/>
      <c r="J24" s="33"/>
      <c r="K24" s="10">
        <f>(K14+K19)*12</f>
        <v>181883426.39999998</v>
      </c>
      <c r="L24" s="23">
        <f>K24+L23</f>
        <v>80736376.369999945</v>
      </c>
      <c r="M24" s="25" t="s">
        <v>35</v>
      </c>
      <c r="N24" s="25"/>
      <c r="O24" s="25"/>
    </row>
    <row r="25" spans="1:15" s="5" customFormat="1" ht="13.8">
      <c r="A25" s="31" t="s">
        <v>36</v>
      </c>
      <c r="B25" s="32"/>
      <c r="C25" s="32"/>
      <c r="D25" s="32"/>
      <c r="E25" s="32"/>
      <c r="F25" s="32"/>
      <c r="G25" s="32"/>
      <c r="H25" s="32"/>
      <c r="I25" s="32"/>
      <c r="J25" s="33"/>
      <c r="K25" s="46">
        <v>30</v>
      </c>
      <c r="L25" s="47"/>
      <c r="M25" s="17"/>
      <c r="N25" s="25"/>
      <c r="O25" s="25"/>
    </row>
    <row r="26" spans="1:15">
      <c r="K26" s="9" t="s">
        <v>12</v>
      </c>
    </row>
    <row r="27" spans="1:15">
      <c r="M27" s="77" t="s">
        <v>42</v>
      </c>
      <c r="N27" s="78"/>
      <c r="O27" s="78"/>
    </row>
    <row r="28" spans="1:15">
      <c r="C28" t="s">
        <v>12</v>
      </c>
      <c r="M28" s="17">
        <f>H14+I14+J14+H19+I19+J19</f>
        <v>12093047.800000001</v>
      </c>
      <c r="N28" s="17">
        <f>M28*12</f>
        <v>145116573.60000002</v>
      </c>
      <c r="O28" s="17"/>
    </row>
    <row r="31" spans="1:15">
      <c r="G31" s="9">
        <f>G14+G19</f>
        <v>27250000</v>
      </c>
      <c r="H31" s="80">
        <f>H14+I14+J14+H19+I19+J19</f>
        <v>12093047.800000001</v>
      </c>
      <c r="I31" s="80"/>
      <c r="J31" s="80"/>
      <c r="K31" s="9">
        <f>K14+K19</f>
        <v>15156952.199999999</v>
      </c>
    </row>
    <row r="32" spans="1:15">
      <c r="G32">
        <f>G31*12</f>
        <v>327000000</v>
      </c>
      <c r="H32" s="79">
        <f>H31*12</f>
        <v>145116573.60000002</v>
      </c>
      <c r="I32" s="79"/>
      <c r="J32" s="79"/>
      <c r="K32">
        <f>K31*12</f>
        <v>181883426.39999998</v>
      </c>
    </row>
  </sheetData>
  <mergeCells count="45">
    <mergeCell ref="M27:O27"/>
    <mergeCell ref="H31:J31"/>
    <mergeCell ref="H32:J32"/>
    <mergeCell ref="M13:N13"/>
    <mergeCell ref="M15:N15"/>
    <mergeCell ref="M17:N17"/>
    <mergeCell ref="M7:O7"/>
    <mergeCell ref="M10:O10"/>
    <mergeCell ref="K25:L25"/>
    <mergeCell ref="L4:L5"/>
    <mergeCell ref="A6:A13"/>
    <mergeCell ref="F6:F13"/>
    <mergeCell ref="A24:B24"/>
    <mergeCell ref="C24:J24"/>
    <mergeCell ref="A14:F14"/>
    <mergeCell ref="C15:J15"/>
    <mergeCell ref="C21:J21"/>
    <mergeCell ref="C22:J22"/>
    <mergeCell ref="L15:L21"/>
    <mergeCell ref="F17:F18"/>
    <mergeCell ref="A25:J25"/>
    <mergeCell ref="C16:J16"/>
    <mergeCell ref="A15:B15"/>
    <mergeCell ref="A16:B16"/>
    <mergeCell ref="A1:K1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4:B5"/>
    <mergeCell ref="A2:K2"/>
    <mergeCell ref="A17:A18"/>
    <mergeCell ref="A23:B23"/>
    <mergeCell ref="C23:J23"/>
    <mergeCell ref="A21:B21"/>
    <mergeCell ref="A22:B22"/>
    <mergeCell ref="A20:B20"/>
    <mergeCell ref="C20:J20"/>
    <mergeCell ref="A19:F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 КС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2024-10-25T10:25:09Z</dcterms:modified>
</cp:coreProperties>
</file>