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CTOR\Desktop\Инвестору\"/>
    </mc:Choice>
  </mc:AlternateContent>
  <bookViews>
    <workbookView xWindow="0" yWindow="0" windowWidth="24000" windowHeight="919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C6" i="2" l="1"/>
  <c r="N8" i="2" l="1"/>
  <c r="M8" i="2"/>
  <c r="L8" i="2"/>
  <c r="K8" i="2"/>
  <c r="J8" i="2"/>
  <c r="I8" i="2"/>
  <c r="H8" i="2"/>
  <c r="G8" i="2"/>
  <c r="E8" i="2"/>
  <c r="F8" i="2"/>
  <c r="D8" i="2"/>
  <c r="C8" i="2"/>
  <c r="F6" i="2" l="1"/>
  <c r="G6" i="2"/>
  <c r="H6" i="2"/>
  <c r="I6" i="2"/>
  <c r="E6" i="2"/>
  <c r="D6" i="2"/>
  <c r="O23" i="2"/>
  <c r="G7" i="2"/>
  <c r="F7" i="2"/>
  <c r="N6" i="2" l="1"/>
  <c r="M6" i="2"/>
  <c r="J6" i="2"/>
  <c r="E20" i="2"/>
  <c r="N20" i="2"/>
  <c r="L20" i="2"/>
  <c r="K20" i="2"/>
  <c r="I20" i="2"/>
  <c r="H20" i="2"/>
  <c r="F20" i="2"/>
  <c r="D20" i="2"/>
  <c r="C20" i="2"/>
  <c r="C7" i="2"/>
  <c r="L7" i="2"/>
  <c r="I7" i="2"/>
  <c r="H7" i="2"/>
  <c r="E7" i="2"/>
  <c r="C19" i="2" l="1"/>
  <c r="C22" i="2" s="1"/>
  <c r="C24" i="2" s="1"/>
  <c r="C25" i="2" s="1"/>
  <c r="L6" i="2"/>
  <c r="L19" i="2" s="1"/>
  <c r="L21" i="2" s="1"/>
  <c r="J7" i="2"/>
  <c r="K6" i="2"/>
  <c r="G19" i="2"/>
  <c r="K7" i="2"/>
  <c r="G20" i="2"/>
  <c r="F19" i="2"/>
  <c r="F21" i="2" s="1"/>
  <c r="I19" i="2"/>
  <c r="I21" i="2" s="1"/>
  <c r="H19" i="2"/>
  <c r="H21" i="2" s="1"/>
  <c r="E19" i="2"/>
  <c r="E21" i="2" s="1"/>
  <c r="D7" i="2"/>
  <c r="D19" i="2" s="1"/>
  <c r="D21" i="2" s="1"/>
  <c r="M7" i="2"/>
  <c r="M19" i="2" s="1"/>
  <c r="O17" i="2"/>
  <c r="O16" i="2"/>
  <c r="O15" i="2"/>
  <c r="O14" i="2"/>
  <c r="O13" i="2"/>
  <c r="O12" i="2"/>
  <c r="O11" i="2"/>
  <c r="O9" i="2"/>
  <c r="O6" i="2" l="1"/>
  <c r="C21" i="2"/>
  <c r="J19" i="2"/>
  <c r="J20" i="2"/>
  <c r="K19" i="2"/>
  <c r="K21" i="2" s="1"/>
  <c r="G21" i="2"/>
  <c r="D22" i="2"/>
  <c r="M20" i="2"/>
  <c r="O4" i="2"/>
  <c r="J21" i="2" l="1"/>
  <c r="E22" i="2"/>
  <c r="D24" i="2"/>
  <c r="O20" i="2"/>
  <c r="M21" i="2"/>
  <c r="N7" i="2"/>
  <c r="N19" i="2" s="1"/>
  <c r="O8" i="2"/>
  <c r="D25" i="2" l="1"/>
  <c r="F22" i="2"/>
  <c r="E24" i="2"/>
  <c r="E25" i="2" s="1"/>
  <c r="O19" i="2"/>
  <c r="N21" i="2"/>
  <c r="F24" i="2" l="1"/>
  <c r="G22" i="2"/>
  <c r="F25" i="2" l="1"/>
  <c r="H22" i="2"/>
  <c r="G24" i="2"/>
  <c r="G25" i="2" s="1"/>
  <c r="O7" i="2"/>
  <c r="I22" i="2" l="1"/>
  <c r="H24" i="2"/>
  <c r="O21" i="2"/>
  <c r="H25" i="2" l="1"/>
  <c r="J22" i="2"/>
  <c r="I24" i="2"/>
  <c r="I25" i="2" s="1"/>
  <c r="K22" i="2" l="1"/>
  <c r="J24" i="2"/>
  <c r="J25" i="2" s="1"/>
  <c r="L22" i="2" l="1"/>
  <c r="K24" i="2"/>
  <c r="K25" i="2" s="1"/>
  <c r="L24" i="2" l="1"/>
  <c r="L25" i="2" s="1"/>
  <c r="M22" i="2"/>
  <c r="M24" i="2" l="1"/>
  <c r="M25" i="2" s="1"/>
  <c r="N22" i="2"/>
  <c r="O22" i="2" l="1"/>
  <c r="N24" i="2"/>
  <c r="O24" i="2" l="1"/>
  <c r="N25" i="2"/>
  <c r="O25" i="2" s="1"/>
</calcChain>
</file>

<file path=xl/sharedStrings.xml><?xml version="1.0" encoding="utf-8"?>
<sst xmlns="http://schemas.openxmlformats.org/spreadsheetml/2006/main" count="91" uniqueCount="88">
  <si>
    <t>Сырьё, материалы и комплектующие</t>
  </si>
  <si>
    <t>Оплата труда в т.ч.:</t>
  </si>
  <si>
    <t>кол-во сотрудников</t>
  </si>
  <si>
    <t>постоянная</t>
  </si>
  <si>
    <t>сдельная (% от выручки)</t>
  </si>
  <si>
    <t>Отчисления в фонды с ФОТ</t>
  </si>
  <si>
    <t>Аренда помещения</t>
  </si>
  <si>
    <t>Транспортные расходы</t>
  </si>
  <si>
    <t>Услуги (банк, связь, коммун., ИТ и др.)</t>
  </si>
  <si>
    <t>м.п.</t>
  </si>
  <si>
    <t>Остаток средств нарастающим итогом</t>
  </si>
  <si>
    <t>Остаток средств на конец месяца</t>
  </si>
  <si>
    <t>в тыс. руб.</t>
  </si>
  <si>
    <t>отчисления ФОТ: ВСЕГО 30,2% ПФР 22%, медстрах 5,1%, безработицы 2,9%, ФСС 0,2%</t>
  </si>
  <si>
    <t>Примечания</t>
  </si>
  <si>
    <t>НДС 20%, ежеквартально, в ТЭО отсутствует</t>
  </si>
  <si>
    <t>Д40+Б10+П30</t>
  </si>
  <si>
    <t>Д40+Б20+П30+М40</t>
  </si>
  <si>
    <t>Программист, Менеджер, Настройщик</t>
  </si>
  <si>
    <t>Д40+Б40+П30+М40+Н40</t>
  </si>
  <si>
    <t>Руководитель                                                                                                       /Ефремов В.Е./</t>
  </si>
  <si>
    <t>кол. изготовленных датчиков и перех.</t>
  </si>
  <si>
    <t>шт.</t>
  </si>
  <si>
    <t>02 мес.</t>
  </si>
  <si>
    <t xml:space="preserve">03 мес. </t>
  </si>
  <si>
    <t xml:space="preserve">04 мес. </t>
  </si>
  <si>
    <t>06 мес.</t>
  </si>
  <si>
    <t>08 мес.</t>
  </si>
  <si>
    <t>07 мес.</t>
  </si>
  <si>
    <t>05 мес.</t>
  </si>
  <si>
    <t>09 мес.</t>
  </si>
  <si>
    <t>10 мес.</t>
  </si>
  <si>
    <t>12 мес.</t>
  </si>
  <si>
    <t>11 мес.</t>
  </si>
  <si>
    <t>Промышленные датчики температуры Феррум, ООО НПП "Железный Рассвет"</t>
  </si>
  <si>
    <t>1.</t>
  </si>
  <si>
    <t>2.</t>
  </si>
  <si>
    <t>2.1.</t>
  </si>
  <si>
    <t>2.2.</t>
  </si>
  <si>
    <t>2.3.</t>
  </si>
  <si>
    <t>2.2.1.</t>
  </si>
  <si>
    <t>2.2.2.</t>
  </si>
  <si>
    <t>2.2.3.</t>
  </si>
  <si>
    <t xml:space="preserve">01 мес. </t>
  </si>
  <si>
    <t>Выручка, продажа датчиков</t>
  </si>
  <si>
    <t>2.4.</t>
  </si>
  <si>
    <t>2.5.</t>
  </si>
  <si>
    <t>2.6.</t>
  </si>
  <si>
    <t>2.7.</t>
  </si>
  <si>
    <t>2.8.</t>
  </si>
  <si>
    <t>3.</t>
  </si>
  <si>
    <t>4.</t>
  </si>
  <si>
    <t>5.</t>
  </si>
  <si>
    <t>6.</t>
  </si>
  <si>
    <t>7.</t>
  </si>
  <si>
    <t>9.</t>
  </si>
  <si>
    <t>10.</t>
  </si>
  <si>
    <t xml:space="preserve">   Всего</t>
  </si>
  <si>
    <t>Период пользования займом</t>
  </si>
  <si>
    <t>1 год</t>
  </si>
  <si>
    <t>Закупка производственного оборудования</t>
  </si>
  <si>
    <t>Валовая прибыль</t>
  </si>
  <si>
    <t>Налог на прибыль (единый/вмененный)</t>
  </si>
  <si>
    <t>Чистая операционная прибыль</t>
  </si>
  <si>
    <t>Чистая операционная прибыль нарастающим итогом</t>
  </si>
  <si>
    <t>Расходы</t>
  </si>
  <si>
    <t>Оплата сертификации</t>
  </si>
  <si>
    <t xml:space="preserve">з/плата, тыс. руб. в мес.: Директор, Бухгалтер, </t>
  </si>
  <si>
    <t>Поступление-погашение инвестиции</t>
  </si>
  <si>
    <t>Поступление финансов, заем - 10000 тыс. руб.</t>
  </si>
  <si>
    <r>
      <t xml:space="preserve">ТЕХНИКО-ЭКОНОМИЧЕСКОЕ ОБОСНОВАНИЕ </t>
    </r>
    <r>
      <rPr>
        <sz val="12"/>
        <color indexed="8"/>
        <rFont val="Times New Roman"/>
        <family val="1"/>
        <charset val="204"/>
      </rPr>
      <t>на 1-й год работы в 2023г., начало определяется времением инвестиции</t>
    </r>
  </si>
  <si>
    <t xml:space="preserve"> </t>
  </si>
  <si>
    <t>Финансы на 12-й мес. работы предприятия по плану составляют свыше 2 633 млн. руб.</t>
  </si>
  <si>
    <t>дата редакции 04 января 2023г.</t>
  </si>
  <si>
    <t>СБ20</t>
  </si>
  <si>
    <t>2М40+СБ40</t>
  </si>
  <si>
    <t>2Н40+СБ40</t>
  </si>
  <si>
    <t>2СБ40</t>
  </si>
  <si>
    <t>Мо20</t>
  </si>
  <si>
    <t>Мо40</t>
  </si>
  <si>
    <t>2Мо30</t>
  </si>
  <si>
    <t>1,2Чпу20</t>
  </si>
  <si>
    <t>1,2Чпу40</t>
  </si>
  <si>
    <t>Мо200</t>
  </si>
  <si>
    <t>2Мо200</t>
  </si>
  <si>
    <t>1,2Чпу200</t>
  </si>
  <si>
    <t>Д,Б,П,М,Н 200</t>
  </si>
  <si>
    <t>2Н,2М,СБ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</si>
</sst>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49" fontId="0" fillId="0" borderId="3" xfId="0" applyNumberFormat="1" applyFont="1" applyBorder="1"/>
    <xf numFmtId="0" fontId="0" fillId="0" borderId="3" xfId="0" applyNumberFormat="1" applyFont="1" applyBorder="1"/>
    <xf numFmtId="0" fontId="0" fillId="0" borderId="3" xfId="0" applyFont="1" applyBorder="1"/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/>
    <xf numFmtId="0" fontId="3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5" xfId="0" applyFont="1" applyBorder="1" applyAlignment="1" applyProtection="1">
      <alignment horizontal="left" vertical="center"/>
      <protection locked="0"/>
    </xf>
    <xf numFmtId="0" fontId="7" fillId="0" borderId="3" xfId="0" applyFont="1" applyBorder="1" applyProtection="1"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" fontId="4" fillId="0" borderId="3" xfId="0" applyNumberFormat="1" applyFont="1" applyBorder="1" applyProtection="1">
      <protection locked="0"/>
    </xf>
    <xf numFmtId="1" fontId="4" fillId="0" borderId="3" xfId="0" applyNumberFormat="1" applyFont="1" applyBorder="1"/>
    <xf numFmtId="164" fontId="0" fillId="0" borderId="3" xfId="0" applyNumberFormat="1" applyFont="1" applyBorder="1"/>
    <xf numFmtId="1" fontId="7" fillId="0" borderId="3" xfId="0" applyNumberFormat="1" applyFont="1" applyFill="1" applyBorder="1"/>
    <xf numFmtId="1" fontId="0" fillId="0" borderId="3" xfId="0" applyNumberFormat="1" applyFont="1" applyBorder="1"/>
    <xf numFmtId="1" fontId="0" fillId="0" borderId="3" xfId="0" applyNumberFormat="1" applyFont="1" applyFill="1" applyBorder="1"/>
    <xf numFmtId="0" fontId="8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" fontId="10" fillId="0" borderId="3" xfId="0" applyNumberFormat="1" applyFont="1" applyBorder="1"/>
    <xf numFmtId="164" fontId="0" fillId="0" borderId="3" xfId="0" applyNumberFormat="1" applyFont="1" applyFill="1" applyBorder="1"/>
    <xf numFmtId="0" fontId="10" fillId="0" borderId="0" xfId="0" applyFont="1"/>
    <xf numFmtId="0" fontId="0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7" fillId="0" borderId="3" xfId="0" applyFont="1" applyBorder="1"/>
    <xf numFmtId="0" fontId="7" fillId="0" borderId="3" xfId="0" applyFont="1" applyFill="1" applyBorder="1"/>
    <xf numFmtId="1" fontId="11" fillId="0" borderId="3" xfId="0" applyNumberFormat="1" applyFont="1" applyBorder="1" applyProtection="1">
      <protection locked="0"/>
    </xf>
    <xf numFmtId="1" fontId="4" fillId="0" borderId="3" xfId="0" applyNumberFormat="1" applyFont="1" applyFill="1" applyBorder="1"/>
    <xf numFmtId="1" fontId="11" fillId="0" borderId="3" xfId="0" applyNumberFormat="1" applyFont="1" applyFill="1" applyBorder="1"/>
    <xf numFmtId="0" fontId="7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3" workbookViewId="0">
      <selection activeCell="P9" sqref="P9:R10"/>
    </sheetView>
  </sheetViews>
  <sheetFormatPr defaultRowHeight="15" x14ac:dyDescent="0.25"/>
  <cols>
    <col min="1" max="1" width="6.85546875" customWidth="1"/>
    <col min="2" max="2" width="52.42578125" customWidth="1"/>
    <col min="4" max="4" width="9.140625" customWidth="1"/>
    <col min="5" max="14" width="10.28515625" bestFit="1" customWidth="1"/>
    <col min="15" max="15" width="10.42578125" bestFit="1" customWidth="1"/>
  </cols>
  <sheetData>
    <row r="1" spans="1:17" x14ac:dyDescent="0.25">
      <c r="A1" s="47" t="s">
        <v>73</v>
      </c>
      <c r="B1" s="48"/>
      <c r="C1" s="48"/>
      <c r="D1" s="4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6.5" thickBot="1" x14ac:dyDescent="0.3">
      <c r="A2" s="49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ht="15.75" thickBot="1" x14ac:dyDescent="0.3">
      <c r="A3" s="34"/>
      <c r="B3" s="35" t="s">
        <v>12</v>
      </c>
      <c r="C3" s="36" t="s">
        <v>34</v>
      </c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  <c r="O3" s="39" t="s">
        <v>57</v>
      </c>
    </row>
    <row r="4" spans="1:17" ht="15.75" thickBot="1" x14ac:dyDescent="0.3">
      <c r="A4" s="11" t="s">
        <v>22</v>
      </c>
      <c r="B4" s="3" t="s">
        <v>21</v>
      </c>
      <c r="C4" s="3">
        <v>0</v>
      </c>
      <c r="D4" s="3">
        <v>15</v>
      </c>
      <c r="E4" s="3">
        <v>400</v>
      </c>
      <c r="F4" s="3">
        <v>1000</v>
      </c>
      <c r="G4" s="17">
        <v>1400</v>
      </c>
      <c r="H4" s="3">
        <v>2800</v>
      </c>
      <c r="I4" s="3">
        <v>5600</v>
      </c>
      <c r="J4" s="3">
        <v>11000</v>
      </c>
      <c r="K4" s="3">
        <v>20000</v>
      </c>
      <c r="L4" s="17">
        <v>40000</v>
      </c>
      <c r="M4" s="17">
        <v>70000</v>
      </c>
      <c r="N4" s="17">
        <v>70000</v>
      </c>
      <c r="O4" s="11">
        <f>SUM(C4:N4)</f>
        <v>222215</v>
      </c>
    </row>
    <row r="5" spans="1:17" ht="15.75" thickBot="1" x14ac:dyDescent="0.3">
      <c r="A5" s="9"/>
      <c r="B5" s="16" t="s">
        <v>58</v>
      </c>
      <c r="C5" s="10" t="s">
        <v>43</v>
      </c>
      <c r="D5" s="10" t="s">
        <v>23</v>
      </c>
      <c r="E5" s="18" t="s">
        <v>24</v>
      </c>
      <c r="F5" s="10" t="s">
        <v>25</v>
      </c>
      <c r="G5" s="10" t="s">
        <v>29</v>
      </c>
      <c r="H5" s="10" t="s">
        <v>26</v>
      </c>
      <c r="I5" s="10" t="s">
        <v>28</v>
      </c>
      <c r="J5" s="10" t="s">
        <v>27</v>
      </c>
      <c r="K5" s="10" t="s">
        <v>30</v>
      </c>
      <c r="L5" s="10" t="s">
        <v>31</v>
      </c>
      <c r="M5" s="10" t="s">
        <v>33</v>
      </c>
      <c r="N5" s="18" t="s">
        <v>32</v>
      </c>
      <c r="O5" s="14" t="s">
        <v>59</v>
      </c>
    </row>
    <row r="6" spans="1:17" ht="15.75" thickBot="1" x14ac:dyDescent="0.3">
      <c r="A6" s="4" t="s">
        <v>35</v>
      </c>
      <c r="B6" s="4" t="s">
        <v>44</v>
      </c>
      <c r="C6" s="32">
        <f>17.6*C4</f>
        <v>0</v>
      </c>
      <c r="D6" s="32">
        <f>17.6*D4</f>
        <v>264</v>
      </c>
      <c r="E6" s="32">
        <f>17.6*E4</f>
        <v>7040.0000000000009</v>
      </c>
      <c r="F6" s="22">
        <f t="shared" ref="F6:N6" si="0">17.6*F4</f>
        <v>17600</v>
      </c>
      <c r="G6" s="22">
        <f t="shared" si="0"/>
        <v>24640.000000000004</v>
      </c>
      <c r="H6" s="22">
        <f t="shared" si="0"/>
        <v>49280.000000000007</v>
      </c>
      <c r="I6" s="22">
        <f t="shared" si="0"/>
        <v>98560.000000000015</v>
      </c>
      <c r="J6" s="22">
        <f t="shared" si="0"/>
        <v>193600.00000000003</v>
      </c>
      <c r="K6" s="22">
        <f t="shared" si="0"/>
        <v>352000</v>
      </c>
      <c r="L6" s="22">
        <f t="shared" si="0"/>
        <v>704000</v>
      </c>
      <c r="M6" s="22">
        <f t="shared" si="0"/>
        <v>1232000</v>
      </c>
      <c r="N6" s="22">
        <f t="shared" si="0"/>
        <v>1232000</v>
      </c>
      <c r="O6" s="20">
        <f>SUM(C6:N6)</f>
        <v>3910984</v>
      </c>
    </row>
    <row r="7" spans="1:17" ht="15.75" thickBot="1" x14ac:dyDescent="0.3">
      <c r="A7" s="4" t="s">
        <v>36</v>
      </c>
      <c r="B7" s="4" t="s">
        <v>65</v>
      </c>
      <c r="C7" s="23">
        <f>C8+C9+C13+C14+C15+C16+C17+C18</f>
        <v>2110.2799999999997</v>
      </c>
      <c r="D7" s="23">
        <f>D8+D9+D13+D14+D15+D16+D17+D18</f>
        <v>1750.28</v>
      </c>
      <c r="E7" s="23">
        <f t="shared" ref="E7:N7" si="1">E8+E9+E13+E14+E15+E16+E17</f>
        <v>3055.36</v>
      </c>
      <c r="F7" s="23">
        <f>F8+F9+F13+F14+F15+F16+F17</f>
        <v>4305.3599999999997</v>
      </c>
      <c r="G7" s="23">
        <f t="shared" si="1"/>
        <v>10745.359999999999</v>
      </c>
      <c r="H7" s="23">
        <f t="shared" si="1"/>
        <v>16106.479999999998</v>
      </c>
      <c r="I7" s="23">
        <f>I8+I9+I13+I14+I15+I16+I17</f>
        <v>31346.479999999996</v>
      </c>
      <c r="J7" s="23">
        <f t="shared" si="1"/>
        <v>56578.559999999998</v>
      </c>
      <c r="K7" s="23">
        <f t="shared" si="1"/>
        <v>120152.64</v>
      </c>
      <c r="L7" s="23">
        <f t="shared" si="1"/>
        <v>196708.72</v>
      </c>
      <c r="M7" s="23">
        <f t="shared" si="1"/>
        <v>208688.72</v>
      </c>
      <c r="N7" s="23">
        <f t="shared" si="1"/>
        <v>198688.72</v>
      </c>
      <c r="O7" s="20">
        <f>SUM(C7:N7)</f>
        <v>850236.96</v>
      </c>
    </row>
    <row r="8" spans="1:17" ht="15.75" thickBot="1" x14ac:dyDescent="0.3">
      <c r="A8" s="5" t="s">
        <v>37</v>
      </c>
      <c r="B8" s="6" t="s">
        <v>0</v>
      </c>
      <c r="C8" s="23">
        <f>2.8*C4</f>
        <v>0</v>
      </c>
      <c r="D8" s="23">
        <f t="shared" ref="D8:M8" si="2">2.8*E4</f>
        <v>1120</v>
      </c>
      <c r="E8" s="23">
        <f t="shared" si="2"/>
        <v>2800</v>
      </c>
      <c r="F8" s="23">
        <f t="shared" si="2"/>
        <v>3919.9999999999995</v>
      </c>
      <c r="G8" s="23">
        <f t="shared" si="2"/>
        <v>7839.9999999999991</v>
      </c>
      <c r="H8" s="23">
        <f t="shared" si="2"/>
        <v>15679.999999999998</v>
      </c>
      <c r="I8" s="23">
        <f t="shared" si="2"/>
        <v>30799.999999999996</v>
      </c>
      <c r="J8" s="23">
        <f t="shared" si="2"/>
        <v>56000</v>
      </c>
      <c r="K8" s="23">
        <f t="shared" si="2"/>
        <v>112000</v>
      </c>
      <c r="L8" s="23">
        <f t="shared" si="2"/>
        <v>196000</v>
      </c>
      <c r="M8" s="23">
        <f t="shared" si="2"/>
        <v>196000</v>
      </c>
      <c r="N8" s="23">
        <f>2.8*N4</f>
        <v>196000</v>
      </c>
      <c r="O8" s="42">
        <f>SUM(C8:N8)</f>
        <v>818160</v>
      </c>
    </row>
    <row r="9" spans="1:17" ht="15.75" thickBot="1" x14ac:dyDescent="0.3">
      <c r="A9" s="5" t="s">
        <v>38</v>
      </c>
      <c r="B9" s="6" t="s">
        <v>1</v>
      </c>
      <c r="C9" s="6">
        <v>80</v>
      </c>
      <c r="D9" s="6">
        <v>120</v>
      </c>
      <c r="E9" s="6">
        <v>170</v>
      </c>
      <c r="F9" s="6">
        <v>270</v>
      </c>
      <c r="G9" s="6">
        <v>290</v>
      </c>
      <c r="H9" s="6">
        <v>290</v>
      </c>
      <c r="I9" s="6">
        <v>340</v>
      </c>
      <c r="J9" s="6">
        <v>360</v>
      </c>
      <c r="K9" s="6">
        <v>420</v>
      </c>
      <c r="L9" s="6">
        <v>460</v>
      </c>
      <c r="M9" s="6">
        <v>2440</v>
      </c>
      <c r="N9" s="6">
        <v>2440</v>
      </c>
      <c r="O9" s="20">
        <f>SUM(C9:N9)</f>
        <v>7680</v>
      </c>
    </row>
    <row r="10" spans="1:17" ht="15.75" thickBot="1" x14ac:dyDescent="0.3">
      <c r="A10" s="5" t="s">
        <v>40</v>
      </c>
      <c r="B10" s="6" t="s">
        <v>2</v>
      </c>
      <c r="C10" s="6">
        <v>4</v>
      </c>
      <c r="D10" s="6">
        <v>4</v>
      </c>
      <c r="E10" s="6">
        <v>5</v>
      </c>
      <c r="F10" s="6">
        <v>5</v>
      </c>
      <c r="G10" s="6">
        <v>5</v>
      </c>
      <c r="H10" s="6">
        <v>6</v>
      </c>
      <c r="I10" s="6">
        <v>6</v>
      </c>
      <c r="J10" s="6">
        <v>7</v>
      </c>
      <c r="K10" s="6">
        <v>8</v>
      </c>
      <c r="L10" s="6">
        <v>9</v>
      </c>
      <c r="M10" s="6">
        <v>9</v>
      </c>
      <c r="N10" s="6">
        <v>9</v>
      </c>
      <c r="O10" s="21"/>
    </row>
    <row r="11" spans="1:17" ht="15.75" thickBot="1" x14ac:dyDescent="0.3">
      <c r="A11" s="5" t="s">
        <v>41</v>
      </c>
      <c r="B11" s="7" t="s">
        <v>3</v>
      </c>
      <c r="C11" s="8">
        <v>70</v>
      </c>
      <c r="D11" s="8">
        <v>110</v>
      </c>
      <c r="E11" s="8">
        <v>150</v>
      </c>
      <c r="F11" s="8">
        <v>250</v>
      </c>
      <c r="G11" s="8">
        <v>270</v>
      </c>
      <c r="H11" s="8">
        <v>290</v>
      </c>
      <c r="I11" s="8">
        <v>340</v>
      </c>
      <c r="J11" s="8">
        <v>360</v>
      </c>
      <c r="K11" s="8">
        <v>420</v>
      </c>
      <c r="L11" s="8">
        <v>460</v>
      </c>
      <c r="M11" s="8">
        <v>2440</v>
      </c>
      <c r="N11" s="8">
        <v>2440</v>
      </c>
      <c r="O11" s="20">
        <f t="shared" ref="O11:O21" si="3">SUM(C11:N11)</f>
        <v>7600</v>
      </c>
    </row>
    <row r="12" spans="1:17" ht="15.75" thickBot="1" x14ac:dyDescent="0.3">
      <c r="A12" s="5" t="s">
        <v>42</v>
      </c>
      <c r="B12" s="7" t="s">
        <v>4</v>
      </c>
      <c r="C12" s="8">
        <v>10</v>
      </c>
      <c r="D12" s="8">
        <v>10</v>
      </c>
      <c r="E12" s="8">
        <v>20</v>
      </c>
      <c r="F12" s="8">
        <v>20</v>
      </c>
      <c r="G12" s="8">
        <v>20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20">
        <f t="shared" si="3"/>
        <v>80</v>
      </c>
    </row>
    <row r="13" spans="1:17" ht="15.75" thickBot="1" x14ac:dyDescent="0.3">
      <c r="A13" s="5" t="s">
        <v>39</v>
      </c>
      <c r="B13" s="6" t="s">
        <v>5</v>
      </c>
      <c r="C13" s="6">
        <v>42.28</v>
      </c>
      <c r="D13" s="6">
        <v>42.28</v>
      </c>
      <c r="E13" s="6">
        <v>54.36</v>
      </c>
      <c r="F13" s="6">
        <v>54.36</v>
      </c>
      <c r="G13" s="6">
        <v>54.36</v>
      </c>
      <c r="H13" s="6">
        <v>72.48</v>
      </c>
      <c r="I13" s="6">
        <v>72.48</v>
      </c>
      <c r="J13" s="6">
        <v>84.56</v>
      </c>
      <c r="K13" s="6">
        <v>96.64</v>
      </c>
      <c r="L13" s="6">
        <v>108.72</v>
      </c>
      <c r="M13" s="6">
        <v>108.72</v>
      </c>
      <c r="N13" s="6">
        <v>108.72</v>
      </c>
      <c r="O13" s="20">
        <f t="shared" si="3"/>
        <v>899.96000000000015</v>
      </c>
    </row>
    <row r="14" spans="1:17" ht="15.75" thickBot="1" x14ac:dyDescent="0.3">
      <c r="A14" s="5" t="s">
        <v>45</v>
      </c>
      <c r="B14" s="6" t="s">
        <v>6</v>
      </c>
      <c r="C14" s="6">
        <v>20</v>
      </c>
      <c r="D14" s="6">
        <v>20</v>
      </c>
      <c r="E14" s="6">
        <v>20</v>
      </c>
      <c r="F14" s="6">
        <v>50</v>
      </c>
      <c r="G14" s="6">
        <v>50</v>
      </c>
      <c r="H14" s="6">
        <v>50</v>
      </c>
      <c r="I14" s="6">
        <v>120</v>
      </c>
      <c r="J14" s="6">
        <v>120</v>
      </c>
      <c r="K14" s="6">
        <v>120</v>
      </c>
      <c r="L14" s="6">
        <v>120</v>
      </c>
      <c r="M14" s="6">
        <v>120</v>
      </c>
      <c r="N14" s="6">
        <v>120</v>
      </c>
      <c r="O14" s="20">
        <f t="shared" si="3"/>
        <v>930</v>
      </c>
    </row>
    <row r="15" spans="1:17" ht="15.75" thickBot="1" x14ac:dyDescent="0.3">
      <c r="A15" s="5" t="s">
        <v>46</v>
      </c>
      <c r="B15" s="6" t="s">
        <v>60</v>
      </c>
      <c r="C15" s="40">
        <v>1500</v>
      </c>
      <c r="D15" s="40"/>
      <c r="E15" s="40"/>
      <c r="F15" s="41"/>
      <c r="G15" s="41">
        <v>2500</v>
      </c>
      <c r="H15" s="40"/>
      <c r="I15" s="41"/>
      <c r="J15" s="40"/>
      <c r="K15" s="40">
        <v>7500</v>
      </c>
      <c r="L15" s="40"/>
      <c r="M15" s="6">
        <v>10000</v>
      </c>
      <c r="N15" s="6"/>
      <c r="O15" s="20">
        <f t="shared" si="3"/>
        <v>21500</v>
      </c>
      <c r="Q15" s="15"/>
    </row>
    <row r="16" spans="1:17" ht="15.75" thickBot="1" x14ac:dyDescent="0.3">
      <c r="A16" s="5" t="s">
        <v>47</v>
      </c>
      <c r="B16" s="6" t="s">
        <v>7</v>
      </c>
      <c r="C16" s="6">
        <v>20</v>
      </c>
      <c r="D16" s="6">
        <v>5</v>
      </c>
      <c r="E16" s="6">
        <v>5</v>
      </c>
      <c r="F16" s="6">
        <v>5</v>
      </c>
      <c r="G16" s="6">
        <v>5</v>
      </c>
      <c r="H16" s="6">
        <v>8</v>
      </c>
      <c r="I16" s="6">
        <v>8</v>
      </c>
      <c r="J16" s="6">
        <v>8</v>
      </c>
      <c r="K16" s="6">
        <v>10</v>
      </c>
      <c r="L16" s="6">
        <v>10</v>
      </c>
      <c r="M16" s="6">
        <v>10</v>
      </c>
      <c r="N16" s="6">
        <v>10</v>
      </c>
      <c r="O16" s="20">
        <f t="shared" si="3"/>
        <v>104</v>
      </c>
    </row>
    <row r="17" spans="1:17" ht="15.75" thickBot="1" x14ac:dyDescent="0.3">
      <c r="A17" s="5" t="s">
        <v>48</v>
      </c>
      <c r="B17" s="6" t="s">
        <v>8</v>
      </c>
      <c r="C17" s="6">
        <v>8</v>
      </c>
      <c r="D17" s="6">
        <v>3</v>
      </c>
      <c r="E17" s="6">
        <v>6</v>
      </c>
      <c r="F17" s="6">
        <v>6</v>
      </c>
      <c r="G17" s="6">
        <v>6</v>
      </c>
      <c r="H17" s="6">
        <v>6</v>
      </c>
      <c r="I17" s="6">
        <v>6</v>
      </c>
      <c r="J17" s="6">
        <v>6</v>
      </c>
      <c r="K17" s="6">
        <v>6</v>
      </c>
      <c r="L17" s="6">
        <v>10</v>
      </c>
      <c r="M17" s="6">
        <v>10</v>
      </c>
      <c r="N17" s="6">
        <v>10</v>
      </c>
      <c r="O17" s="20">
        <f t="shared" si="3"/>
        <v>83</v>
      </c>
    </row>
    <row r="18" spans="1:17" ht="15.75" thickBot="1" x14ac:dyDescent="0.3">
      <c r="A18" s="5" t="s">
        <v>49</v>
      </c>
      <c r="B18" s="6" t="s">
        <v>66</v>
      </c>
      <c r="C18" s="6">
        <v>440</v>
      </c>
      <c r="D18" s="6">
        <v>440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20" t="s">
        <v>71</v>
      </c>
    </row>
    <row r="19" spans="1:17" ht="15.75" thickBot="1" x14ac:dyDescent="0.3">
      <c r="A19" s="4" t="s">
        <v>50</v>
      </c>
      <c r="B19" s="26" t="s">
        <v>61</v>
      </c>
      <c r="C19" s="25">
        <f t="shared" ref="C19:N19" si="4">C6-C7</f>
        <v>-2110.2799999999997</v>
      </c>
      <c r="D19" s="25">
        <f t="shared" si="4"/>
        <v>-1486.28</v>
      </c>
      <c r="E19" s="24">
        <f t="shared" si="4"/>
        <v>3984.6400000000008</v>
      </c>
      <c r="F19" s="24">
        <f t="shared" si="4"/>
        <v>13294.64</v>
      </c>
      <c r="G19" s="24">
        <f t="shared" si="4"/>
        <v>13894.640000000005</v>
      </c>
      <c r="H19" s="24">
        <f t="shared" si="4"/>
        <v>33173.520000000011</v>
      </c>
      <c r="I19" s="24">
        <f t="shared" si="4"/>
        <v>67213.520000000019</v>
      </c>
      <c r="J19" s="24">
        <f t="shared" si="4"/>
        <v>137021.44000000003</v>
      </c>
      <c r="K19" s="24">
        <f t="shared" si="4"/>
        <v>231847.36</v>
      </c>
      <c r="L19" s="24">
        <f t="shared" si="4"/>
        <v>507291.28</v>
      </c>
      <c r="M19" s="24">
        <f t="shared" si="4"/>
        <v>1023311.28</v>
      </c>
      <c r="N19" s="24">
        <f t="shared" si="4"/>
        <v>1033311.28</v>
      </c>
      <c r="O19" s="20">
        <f t="shared" ref="O19" si="5">SUM(C19:N19)</f>
        <v>3060747.04</v>
      </c>
    </row>
    <row r="20" spans="1:17" ht="15.75" thickBot="1" x14ac:dyDescent="0.3">
      <c r="A20" s="4" t="s">
        <v>51</v>
      </c>
      <c r="B20" s="27" t="s">
        <v>62</v>
      </c>
      <c r="C20" s="24">
        <f>0</f>
        <v>0</v>
      </c>
      <c r="D20" s="24">
        <f>0</f>
        <v>0</v>
      </c>
      <c r="E20" s="24">
        <f>0</f>
        <v>0</v>
      </c>
      <c r="F20" s="24">
        <f>0</f>
        <v>0</v>
      </c>
      <c r="G20" s="24">
        <f>0.2*(E6+F6+G6-E7-F7-G7)</f>
        <v>6234.7839999999997</v>
      </c>
      <c r="H20" s="24">
        <f>0</f>
        <v>0</v>
      </c>
      <c r="I20" s="24">
        <f>0</f>
        <v>0</v>
      </c>
      <c r="J20" s="24">
        <f>0.2*(H6+I6+J6-H7-I7-J7)</f>
        <v>47481.696000000025</v>
      </c>
      <c r="K20" s="24">
        <f>0</f>
        <v>0</v>
      </c>
      <c r="L20" s="24">
        <f>0</f>
        <v>0</v>
      </c>
      <c r="M20" s="24">
        <f>0.2*(K6+L6+M6-K7-L7-M7)</f>
        <v>352489.984</v>
      </c>
      <c r="N20" s="24">
        <f>0</f>
        <v>0</v>
      </c>
      <c r="O20" s="20">
        <f>SUM(C20:N20)</f>
        <v>406206.46400000004</v>
      </c>
    </row>
    <row r="21" spans="1:17" ht="15.75" thickBot="1" x14ac:dyDescent="0.3">
      <c r="A21" s="4" t="s">
        <v>52</v>
      </c>
      <c r="B21" s="28" t="s">
        <v>63</v>
      </c>
      <c r="C21" s="24">
        <f t="shared" ref="C21:N21" si="6">C19-C20</f>
        <v>-2110.2799999999997</v>
      </c>
      <c r="D21" s="24">
        <f t="shared" si="6"/>
        <v>-1486.28</v>
      </c>
      <c r="E21" s="24">
        <f t="shared" si="6"/>
        <v>3984.6400000000008</v>
      </c>
      <c r="F21" s="24">
        <f t="shared" si="6"/>
        <v>13294.64</v>
      </c>
      <c r="G21" s="24">
        <f t="shared" si="6"/>
        <v>7659.8560000000052</v>
      </c>
      <c r="H21" s="24">
        <f t="shared" si="6"/>
        <v>33173.520000000011</v>
      </c>
      <c r="I21" s="24">
        <f t="shared" si="6"/>
        <v>67213.520000000019</v>
      </c>
      <c r="J21" s="24">
        <f t="shared" si="6"/>
        <v>89539.744000000006</v>
      </c>
      <c r="K21" s="24">
        <f t="shared" si="6"/>
        <v>231847.36</v>
      </c>
      <c r="L21" s="24">
        <f t="shared" si="6"/>
        <v>507291.28</v>
      </c>
      <c r="M21" s="24">
        <f t="shared" si="6"/>
        <v>670821.29600000009</v>
      </c>
      <c r="N21" s="24">
        <f t="shared" si="6"/>
        <v>1033311.28</v>
      </c>
      <c r="O21" s="20">
        <f t="shared" si="3"/>
        <v>2654540.5760000004</v>
      </c>
    </row>
    <row r="22" spans="1:17" ht="15.75" thickBot="1" x14ac:dyDescent="0.3">
      <c r="A22" s="4" t="s">
        <v>53</v>
      </c>
      <c r="B22" s="28" t="s">
        <v>64</v>
      </c>
      <c r="C22" s="24">
        <f>C19-C20</f>
        <v>-2110.2799999999997</v>
      </c>
      <c r="D22" s="24">
        <f t="shared" ref="D22:N22" si="7">D21+C22</f>
        <v>-3596.5599999999995</v>
      </c>
      <c r="E22" s="24">
        <f t="shared" si="7"/>
        <v>388.08000000000129</v>
      </c>
      <c r="F22" s="24">
        <f t="shared" si="7"/>
        <v>13682.720000000001</v>
      </c>
      <c r="G22" s="24">
        <f t="shared" si="7"/>
        <v>21342.576000000008</v>
      </c>
      <c r="H22" s="24">
        <f t="shared" si="7"/>
        <v>54516.09600000002</v>
      </c>
      <c r="I22" s="24">
        <f t="shared" si="7"/>
        <v>121729.61600000004</v>
      </c>
      <c r="J22" s="24">
        <f t="shared" si="7"/>
        <v>211269.36000000004</v>
      </c>
      <c r="K22" s="24">
        <f t="shared" si="7"/>
        <v>443116.72000000003</v>
      </c>
      <c r="L22" s="24">
        <f t="shared" si="7"/>
        <v>950408</v>
      </c>
      <c r="M22" s="24">
        <f t="shared" si="7"/>
        <v>1621229.2960000001</v>
      </c>
      <c r="N22" s="24">
        <f t="shared" si="7"/>
        <v>2654540.5760000004</v>
      </c>
      <c r="O22" s="21">
        <f>N22</f>
        <v>2654540.5760000004</v>
      </c>
    </row>
    <row r="23" spans="1:17" ht="15.75" thickBot="1" x14ac:dyDescent="0.3">
      <c r="A23" s="5" t="s">
        <v>54</v>
      </c>
      <c r="B23" s="6" t="s">
        <v>68</v>
      </c>
      <c r="C23" s="24">
        <v>10000</v>
      </c>
      <c r="D23" s="24"/>
      <c r="E23" s="31"/>
      <c r="F23" s="24"/>
      <c r="G23" s="24"/>
      <c r="H23" s="24"/>
      <c r="I23" s="24"/>
      <c r="J23" s="31"/>
      <c r="K23" s="24"/>
      <c r="L23" s="24"/>
      <c r="M23" s="24"/>
      <c r="N23" s="24">
        <v>-25000</v>
      </c>
      <c r="O23" s="21">
        <f>SUM(C23:N23)</f>
        <v>-15000</v>
      </c>
    </row>
    <row r="24" spans="1:17" ht="15.75" thickBot="1" x14ac:dyDescent="0.3">
      <c r="A24" s="5" t="s">
        <v>55</v>
      </c>
      <c r="B24" s="6" t="s">
        <v>11</v>
      </c>
      <c r="C24" s="24">
        <f t="shared" ref="C24:N24" si="8">C22+C23</f>
        <v>7889.72</v>
      </c>
      <c r="D24" s="24">
        <f t="shared" si="8"/>
        <v>-3596.5599999999995</v>
      </c>
      <c r="E24" s="24">
        <f t="shared" si="8"/>
        <v>388.08000000000129</v>
      </c>
      <c r="F24" s="24">
        <f t="shared" si="8"/>
        <v>13682.720000000001</v>
      </c>
      <c r="G24" s="24">
        <f t="shared" si="8"/>
        <v>21342.576000000008</v>
      </c>
      <c r="H24" s="24">
        <f t="shared" si="8"/>
        <v>54516.09600000002</v>
      </c>
      <c r="I24" s="24">
        <f t="shared" si="8"/>
        <v>121729.61600000004</v>
      </c>
      <c r="J24" s="24">
        <f t="shared" si="8"/>
        <v>211269.36000000004</v>
      </c>
      <c r="K24" s="24">
        <f t="shared" si="8"/>
        <v>443116.72000000003</v>
      </c>
      <c r="L24" s="24">
        <f t="shared" si="8"/>
        <v>950408</v>
      </c>
      <c r="M24" s="24">
        <f t="shared" si="8"/>
        <v>1621229.2960000001</v>
      </c>
      <c r="N24" s="24">
        <f t="shared" si="8"/>
        <v>2629540.5760000004</v>
      </c>
      <c r="O24" s="20">
        <f>SUM(C24:N24)</f>
        <v>6071516.2000000011</v>
      </c>
    </row>
    <row r="25" spans="1:17" ht="15.75" thickBot="1" x14ac:dyDescent="0.3">
      <c r="A25" s="5" t="s">
        <v>56</v>
      </c>
      <c r="B25" s="12" t="s">
        <v>10</v>
      </c>
      <c r="C25" s="43">
        <f>C24</f>
        <v>7889.72</v>
      </c>
      <c r="D25" s="43">
        <f>C24+D24</f>
        <v>4293.1600000000008</v>
      </c>
      <c r="E25" s="44">
        <f>C24+D24+E24</f>
        <v>4681.2400000000016</v>
      </c>
      <c r="F25" s="43">
        <f>C24+D24+E24+F24</f>
        <v>18363.960000000003</v>
      </c>
      <c r="G25" s="43">
        <f>C24+D24+E24+F24+G24</f>
        <v>39706.536000000007</v>
      </c>
      <c r="H25" s="43">
        <f>C24+D24+E24+F24+G24+H24</f>
        <v>94222.632000000027</v>
      </c>
      <c r="I25" s="43">
        <f>SUM(C24:I24)</f>
        <v>215952.24800000008</v>
      </c>
      <c r="J25" s="43">
        <f>SUM(C24:J24)</f>
        <v>427221.60800000012</v>
      </c>
      <c r="K25" s="43">
        <f>SUM(C24:K24)</f>
        <v>870338.32800000021</v>
      </c>
      <c r="L25" s="43">
        <f>SUM(C24:L24)</f>
        <v>1820746.3280000002</v>
      </c>
      <c r="M25" s="43">
        <f>SUM(C24:M24)</f>
        <v>3441975.6240000003</v>
      </c>
      <c r="N25" s="43">
        <f>SUM(C24:N24)</f>
        <v>6071516.2000000011</v>
      </c>
      <c r="O25" s="21">
        <f>N25</f>
        <v>6071516.2000000011</v>
      </c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ht="15.75" x14ac:dyDescent="0.25">
      <c r="A27" s="1"/>
      <c r="B27" s="46" t="s">
        <v>20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7" ht="15.75" x14ac:dyDescent="0.25">
      <c r="A28" s="1"/>
      <c r="B28" s="1"/>
      <c r="C28" s="1"/>
      <c r="D28" s="1"/>
      <c r="E28" s="1"/>
      <c r="F28" s="1"/>
      <c r="G28" s="2" t="s">
        <v>9</v>
      </c>
      <c r="H28" s="1"/>
      <c r="I28" s="1"/>
      <c r="J28" s="1"/>
      <c r="K28" s="1"/>
      <c r="L28" s="1"/>
      <c r="M28" s="1"/>
      <c r="N28" s="1"/>
      <c r="O28" s="1"/>
    </row>
    <row r="29" spans="1:17" x14ac:dyDescent="0.25">
      <c r="D29" s="33"/>
      <c r="E29" s="33"/>
    </row>
    <row r="30" spans="1:17" ht="15.75" x14ac:dyDescent="0.25">
      <c r="A30" s="1"/>
      <c r="B30" s="13" t="s">
        <v>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 t="s">
        <v>67</v>
      </c>
      <c r="C31" s="29" t="s">
        <v>16</v>
      </c>
      <c r="D31" s="30"/>
      <c r="E31" s="54" t="s">
        <v>17</v>
      </c>
      <c r="F31" s="55"/>
      <c r="G31" s="54" t="s">
        <v>17</v>
      </c>
      <c r="H31" s="55"/>
      <c r="I31" s="54" t="s">
        <v>17</v>
      </c>
      <c r="J31" s="55"/>
      <c r="K31" s="54" t="s">
        <v>19</v>
      </c>
      <c r="L31" s="55"/>
      <c r="M31" s="54" t="s">
        <v>86</v>
      </c>
      <c r="N31" s="56"/>
      <c r="O31" s="1"/>
      <c r="P31" s="1"/>
      <c r="Q31" s="1"/>
    </row>
    <row r="32" spans="1:17" x14ac:dyDescent="0.25">
      <c r="A32" s="1"/>
      <c r="B32" s="1" t="s">
        <v>18</v>
      </c>
      <c r="C32" s="1"/>
      <c r="D32" s="50"/>
      <c r="E32" s="50"/>
      <c r="F32" s="53"/>
      <c r="G32" s="54" t="s">
        <v>74</v>
      </c>
      <c r="H32" s="55"/>
      <c r="I32" s="54" t="s">
        <v>75</v>
      </c>
      <c r="J32" s="57"/>
      <c r="K32" s="55"/>
      <c r="L32" s="58" t="s">
        <v>76</v>
      </c>
      <c r="M32" s="54" t="s">
        <v>87</v>
      </c>
      <c r="N32" s="57"/>
      <c r="O32" s="61"/>
      <c r="P32" s="1"/>
      <c r="Q32" s="1"/>
    </row>
    <row r="33" spans="1:17" x14ac:dyDescent="0.25">
      <c r="A33" s="1"/>
      <c r="B33" s="1" t="s">
        <v>13</v>
      </c>
      <c r="C33" s="1"/>
      <c r="D33" s="1"/>
      <c r="E33" s="1"/>
      <c r="F33" s="1"/>
      <c r="G33" s="1"/>
      <c r="H33" s="1"/>
      <c r="I33" s="1"/>
      <c r="J33" s="1"/>
      <c r="K33" s="1"/>
      <c r="L33" s="60" t="s">
        <v>77</v>
      </c>
      <c r="M33" s="50" t="s">
        <v>77</v>
      </c>
      <c r="N33" s="50"/>
      <c r="O33" s="62"/>
      <c r="P33" s="1"/>
      <c r="Q33" s="1"/>
    </row>
    <row r="34" spans="1:17" x14ac:dyDescent="0.25">
      <c r="A34" s="1"/>
      <c r="B34" s="1" t="s">
        <v>15</v>
      </c>
      <c r="C34" s="1"/>
      <c r="D34" s="1"/>
      <c r="F34" s="29" t="s">
        <v>78</v>
      </c>
      <c r="G34" s="59"/>
      <c r="H34" s="59"/>
      <c r="I34" s="30"/>
      <c r="J34" s="29" t="s">
        <v>79</v>
      </c>
      <c r="K34" s="59"/>
      <c r="L34" s="59"/>
      <c r="M34" s="29" t="s">
        <v>83</v>
      </c>
      <c r="N34" s="59"/>
      <c r="O34" s="62"/>
      <c r="P34" s="1"/>
      <c r="Q34" s="1"/>
    </row>
    <row r="35" spans="1:17" x14ac:dyDescent="0.25">
      <c r="A35" s="1"/>
      <c r="B35" s="19" t="s">
        <v>69</v>
      </c>
      <c r="C35" s="1"/>
      <c r="D35" s="29" t="s">
        <v>81</v>
      </c>
      <c r="E35" s="59"/>
      <c r="F35" s="59"/>
      <c r="G35" s="1"/>
      <c r="H35" s="1"/>
      <c r="I35" s="52" t="s">
        <v>80</v>
      </c>
      <c r="J35" s="50"/>
      <c r="K35" s="50"/>
      <c r="L35" s="51"/>
      <c r="M35" s="29" t="s">
        <v>84</v>
      </c>
      <c r="N35" s="59"/>
      <c r="O35" s="62"/>
      <c r="P35" s="1"/>
      <c r="Q35" s="1"/>
    </row>
    <row r="36" spans="1:17" x14ac:dyDescent="0.25">
      <c r="A36" s="1"/>
      <c r="B36" s="45" t="s">
        <v>72</v>
      </c>
      <c r="C36" s="1"/>
      <c r="D36" s="1"/>
      <c r="E36" s="1"/>
      <c r="F36" s="29" t="s">
        <v>82</v>
      </c>
      <c r="G36" s="59"/>
      <c r="H36" s="59"/>
      <c r="I36" s="59"/>
      <c r="J36" s="59"/>
      <c r="K36" s="59"/>
      <c r="L36" s="30"/>
      <c r="M36" s="29" t="s">
        <v>85</v>
      </c>
      <c r="N36" s="59"/>
      <c r="O36" s="62"/>
      <c r="P36" s="1"/>
      <c r="Q36" s="1"/>
    </row>
    <row r="37" spans="1:17" x14ac:dyDescent="0.25">
      <c r="A37" s="1"/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3">
    <mergeCell ref="B27:O27"/>
    <mergeCell ref="A1:D1"/>
    <mergeCell ref="A2:O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МОФМ-РУЗА</dc:creator>
  <cp:lastModifiedBy>VICTOR</cp:lastModifiedBy>
  <cp:lastPrinted>2016-12-09T11:19:58Z</cp:lastPrinted>
  <dcterms:created xsi:type="dcterms:W3CDTF">2015-09-12T21:12:19Z</dcterms:created>
  <dcterms:modified xsi:type="dcterms:W3CDTF">2023-01-05T19:17:41Z</dcterms:modified>
</cp:coreProperties>
</file>