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Днс\Desktop\"/>
    </mc:Choice>
  </mc:AlternateContent>
  <bookViews>
    <workbookView xWindow="0" yWindow="0" windowWidth="23016" windowHeight="916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9" i="1" l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C49" i="1"/>
  <c r="D49" i="1"/>
  <c r="R45" i="1"/>
  <c r="Q45" i="1"/>
  <c r="P45" i="1"/>
  <c r="P44" i="1"/>
  <c r="M45" i="1"/>
  <c r="M44" i="1"/>
  <c r="J45" i="1"/>
  <c r="J44" i="1"/>
  <c r="D44" i="1"/>
  <c r="G44" i="1"/>
  <c r="O45" i="1"/>
  <c r="N45" i="1"/>
  <c r="L45" i="1"/>
  <c r="K45" i="1"/>
  <c r="I45" i="1"/>
  <c r="H45" i="1"/>
  <c r="G45" i="1"/>
  <c r="F45" i="1"/>
  <c r="E45" i="1"/>
  <c r="D45" i="1"/>
  <c r="R44" i="1"/>
  <c r="Q44" i="1"/>
  <c r="O44" i="1"/>
  <c r="N44" i="1"/>
  <c r="L44" i="1"/>
  <c r="K44" i="1"/>
  <c r="I44" i="1"/>
  <c r="H44" i="1"/>
  <c r="F44" i="1"/>
  <c r="E44" i="1"/>
  <c r="R40" i="1"/>
  <c r="F40" i="1"/>
  <c r="R39" i="1"/>
  <c r="Q39" i="1"/>
  <c r="P39" i="1"/>
  <c r="Q40" i="1"/>
  <c r="P40" i="1"/>
  <c r="O40" i="1"/>
  <c r="N40" i="1"/>
  <c r="M40" i="1"/>
  <c r="D40" i="1"/>
  <c r="E40" i="1"/>
  <c r="G40" i="1"/>
  <c r="H40" i="1"/>
  <c r="I40" i="1"/>
  <c r="J40" i="1"/>
  <c r="K40" i="1"/>
  <c r="L40" i="1"/>
  <c r="O39" i="1"/>
  <c r="N39" i="1"/>
  <c r="M39" i="1"/>
  <c r="L39" i="1"/>
  <c r="K39" i="1"/>
  <c r="J39" i="1"/>
  <c r="I39" i="1"/>
  <c r="H39" i="1"/>
  <c r="G39" i="1"/>
  <c r="F39" i="1"/>
  <c r="E39" i="1"/>
  <c r="D39" i="1"/>
  <c r="R26" i="1"/>
  <c r="Q26" i="1"/>
  <c r="P26" i="1"/>
  <c r="O26" i="1"/>
  <c r="N26" i="1"/>
  <c r="M26" i="1"/>
  <c r="L26" i="1"/>
  <c r="K26" i="1"/>
  <c r="J26" i="1"/>
  <c r="I26" i="1"/>
  <c r="H26" i="1"/>
  <c r="F26" i="1"/>
  <c r="G26" i="1"/>
  <c r="E26" i="1"/>
  <c r="D26" i="1"/>
  <c r="C26" i="1"/>
  <c r="C39" i="1" s="1"/>
  <c r="C44" i="1" s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22" i="1"/>
  <c r="D22" i="1"/>
  <c r="E16" i="1"/>
  <c r="D16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<sst xmlns="http://schemas.openxmlformats.org/spreadsheetml/2006/main" count="36" uniqueCount="32">
  <si>
    <t>Финансовая модель "Джинсы под СТМ"</t>
  </si>
  <si>
    <t>Месяц</t>
  </si>
  <si>
    <t>Доходная часть</t>
  </si>
  <si>
    <t>Выручка</t>
  </si>
  <si>
    <t>Джинсы 1</t>
  </si>
  <si>
    <t>Джинсы 2</t>
  </si>
  <si>
    <t>Джинсы 3</t>
  </si>
  <si>
    <t>Джинсы 4</t>
  </si>
  <si>
    <t>Средний чек</t>
  </si>
  <si>
    <t>Кол-во продаж в день</t>
  </si>
  <si>
    <t>Себестоимость</t>
  </si>
  <si>
    <t>Валовая прибыль</t>
  </si>
  <si>
    <t>Маржинальность</t>
  </si>
  <si>
    <t>Расход</t>
  </si>
  <si>
    <t>Производство</t>
  </si>
  <si>
    <t>Доставка до РФ</t>
  </si>
  <si>
    <t>Фулфилмент</t>
  </si>
  <si>
    <t>Контент</t>
  </si>
  <si>
    <t>Транзитный склад МП</t>
  </si>
  <si>
    <t>Заработная плата</t>
  </si>
  <si>
    <t>Интернет</t>
  </si>
  <si>
    <t>Маркетинг реклама</t>
  </si>
  <si>
    <t>Сервис аналитики</t>
  </si>
  <si>
    <t>Регистрация товарной марки</t>
  </si>
  <si>
    <t>Cash out</t>
  </si>
  <si>
    <t>Прибыль до налогов (EBITDA)</t>
  </si>
  <si>
    <t>Чистая прибыль</t>
  </si>
  <si>
    <t>Рентабельность</t>
  </si>
  <si>
    <t>Вложения</t>
  </si>
  <si>
    <t>Налог на прибыль</t>
  </si>
  <si>
    <t>Налог НДС</t>
  </si>
  <si>
    <t>Выплата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</si>
</sst>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\ _₽_-;\-* #,##0\ _₽_-;_-* &quot;-&quot;??\ _₽_-;_-@_-"/>
    <numFmt numFmtId="166" formatCode="_-* #,##0.0\ _₽_-;\-* #,##0.0\ _₽_-;_-* &quot;-&quot;?\ _₽_-;_-@_-"/>
    <numFmt numFmtId="167" formatCode="_-* #,##0\ _₽_-;\-* #,##0\ _₽_-;_-* &quot;-&quot;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entury Gothic"/>
      <family val="2"/>
      <charset val="204"/>
    </font>
    <font>
      <b/>
      <sz val="11"/>
      <color theme="1"/>
      <name val="Century Gothic"/>
      <family val="2"/>
      <charset val="204"/>
    </font>
    <font>
      <b/>
      <sz val="11"/>
      <color theme="1" tint="0.499984740745262"/>
      <name val="Century Gothic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/>
    <xf numFmtId="165" fontId="3" fillId="0" borderId="0" xfId="1" applyNumberFormat="1" applyFont="1"/>
    <xf numFmtId="43" fontId="2" fillId="0" borderId="0" xfId="1" applyFont="1"/>
    <xf numFmtId="164" fontId="2" fillId="0" borderId="0" xfId="1" applyNumberFormat="1" applyFont="1"/>
    <xf numFmtId="165" fontId="2" fillId="0" borderId="0" xfId="1" applyNumberFormat="1" applyFont="1"/>
    <xf numFmtId="165" fontId="3" fillId="0" borderId="1" xfId="0" applyNumberFormat="1" applyFont="1" applyBorder="1"/>
    <xf numFmtId="165" fontId="2" fillId="0" borderId="0" xfId="1" applyNumberFormat="1" applyFont="1" applyAlignment="1">
      <alignment horizontal="center" vertical="center"/>
    </xf>
    <xf numFmtId="164" fontId="3" fillId="0" borderId="0" xfId="0" applyNumberFormat="1" applyFont="1"/>
    <xf numFmtId="43" fontId="2" fillId="0" borderId="0" xfId="1" applyNumberFormat="1" applyFont="1"/>
    <xf numFmtId="165" fontId="3" fillId="0" borderId="0" xfId="0" applyNumberFormat="1" applyFont="1"/>
    <xf numFmtId="166" fontId="3" fillId="0" borderId="1" xfId="0" applyNumberFormat="1" applyFont="1" applyBorder="1"/>
    <xf numFmtId="164" fontId="3" fillId="0" borderId="1" xfId="0" applyNumberFormat="1" applyFont="1" applyBorder="1"/>
    <xf numFmtId="167" fontId="3" fillId="0" borderId="1" xfId="0" applyNumberFormat="1" applyFont="1" applyBorder="1"/>
    <xf numFmtId="9" fontId="4" fillId="0" borderId="0" xfId="2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165" fontId="4" fillId="0" borderId="0" xfId="1" applyNumberFormat="1" applyFont="1" applyAlignment="1">
      <alignment horizontal="center" vertical="center"/>
    </xf>
    <xf numFmtId="165" fontId="2" fillId="0" borderId="0" xfId="0" applyNumberFormat="1" applyFont="1"/>
    <xf numFmtId="166" fontId="2" fillId="0" borderId="0" xfId="0" applyNumberFormat="1" applyFont="1"/>
    <xf numFmtId="43" fontId="4" fillId="0" borderId="0" xfId="1" applyFont="1"/>
    <xf numFmtId="165" fontId="4" fillId="0" borderId="0" xfId="1" applyNumberFormat="1" applyFont="1"/>
    <xf numFmtId="167" fontId="3" fillId="0" borderId="0" xfId="0" applyNumberFormat="1" applyFont="1"/>
    <xf numFmtId="167" fontId="2" fillId="0" borderId="0" xfId="0" applyNumberFormat="1" applyFont="1"/>
  </cellXfs>
  <cellStyles count="3">
    <cellStyle name="Обычный" xfId="0" builtinId="0"/>
    <cellStyle name="Процентный" xfId="2" builtinId="5"/>
    <cellStyle name="Финансовый" xfId="1" builtinId="3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9"/>
  <sheetViews>
    <sheetView tabSelected="1" topLeftCell="A29" workbookViewId="0">
      <selection activeCell="A49" sqref="A49"/>
    </sheetView>
  </sheetViews>
  <sheetFormatPr defaultRowHeight="14.4" x14ac:dyDescent="0.3"/>
  <cols>
    <col min="2" max="2" width="41.88671875" bestFit="1" customWidth="1"/>
    <col min="3" max="3" width="14.5546875" bestFit="1" customWidth="1"/>
    <col min="4" max="4" width="15.109375" bestFit="1" customWidth="1"/>
    <col min="5" max="6" width="15.77734375" bestFit="1" customWidth="1"/>
    <col min="7" max="7" width="16.21875" bestFit="1" customWidth="1"/>
    <col min="8" max="9" width="15.77734375" bestFit="1" customWidth="1"/>
    <col min="10" max="14" width="16.21875" bestFit="1" customWidth="1"/>
    <col min="15" max="15" width="15.77734375" bestFit="1" customWidth="1"/>
    <col min="16" max="17" width="16.21875" bestFit="1" customWidth="1"/>
    <col min="18" max="18" width="15.77734375" bestFit="1" customWidth="1"/>
  </cols>
  <sheetData>
    <row r="2" spans="2:18" x14ac:dyDescent="0.3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8" x14ac:dyDescent="0.3">
      <c r="B3" s="2" t="s">
        <v>1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3">
        <v>16</v>
      </c>
    </row>
    <row r="4" spans="2:18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2:18" x14ac:dyDescent="0.3"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x14ac:dyDescent="0.3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x14ac:dyDescent="0.3">
      <c r="B7" s="4" t="s">
        <v>3</v>
      </c>
      <c r="C7" s="4"/>
      <c r="D7" s="9">
        <f>SUM(D8:D11)</f>
        <v>4280640</v>
      </c>
      <c r="E7" s="9">
        <f>SUM(E8:E11)</f>
        <v>10693760</v>
      </c>
      <c r="F7" s="9">
        <f>SUM(F8:F11)</f>
        <v>10097920</v>
      </c>
      <c r="G7" s="9">
        <f>SUM(G8:G11)</f>
        <v>11725440</v>
      </c>
      <c r="H7" s="9">
        <f>SUM(H8:H11)</f>
        <v>11820000</v>
      </c>
      <c r="I7" s="9">
        <f>SUM(I8:I11)</f>
        <v>12702560</v>
      </c>
      <c r="J7" s="9">
        <f>SUM(J8:J11)</f>
        <v>12830400</v>
      </c>
      <c r="K7" s="9">
        <f>SUM(K8:K11)</f>
        <v>13749120</v>
      </c>
      <c r="L7" s="9">
        <f>SUM(L8:L11)</f>
        <v>14240160</v>
      </c>
      <c r="M7" s="9">
        <f>SUM(M8:M11)</f>
        <v>14328000</v>
      </c>
      <c r="N7" s="9">
        <f>SUM(N8:N11)</f>
        <v>15299120</v>
      </c>
      <c r="O7" s="9">
        <f>SUM(O8:O11)</f>
        <v>15283200</v>
      </c>
      <c r="P7" s="9">
        <f>SUM(P8:P11)</f>
        <v>16368000</v>
      </c>
      <c r="Q7" s="9">
        <f>SUM(Q8:Q11)</f>
        <v>16864000</v>
      </c>
      <c r="R7" s="9">
        <f>SUM(R8:R11)</f>
        <v>16240000</v>
      </c>
    </row>
    <row r="8" spans="2:18" x14ac:dyDescent="0.3">
      <c r="B8" s="1" t="s">
        <v>4</v>
      </c>
      <c r="C8" s="1"/>
      <c r="D8" s="8">
        <v>1070160</v>
      </c>
      <c r="E8" s="8">
        <v>2673440</v>
      </c>
      <c r="F8" s="8">
        <v>2524480</v>
      </c>
      <c r="G8" s="8">
        <v>2931360</v>
      </c>
      <c r="H8" s="8">
        <v>2955000</v>
      </c>
      <c r="I8" s="8">
        <v>3175640</v>
      </c>
      <c r="J8" s="8">
        <v>3207600</v>
      </c>
      <c r="K8" s="8">
        <v>3437280</v>
      </c>
      <c r="L8" s="8">
        <v>3560040</v>
      </c>
      <c r="M8" s="8">
        <v>3582000</v>
      </c>
      <c r="N8" s="8">
        <v>3824780</v>
      </c>
      <c r="O8" s="8">
        <v>3820800</v>
      </c>
      <c r="P8" s="8">
        <v>4092000</v>
      </c>
      <c r="Q8" s="8">
        <v>4216000</v>
      </c>
      <c r="R8" s="8">
        <v>4060000</v>
      </c>
    </row>
    <row r="9" spans="2:18" x14ac:dyDescent="0.3">
      <c r="B9" s="1" t="s">
        <v>5</v>
      </c>
      <c r="C9" s="1"/>
      <c r="D9" s="8">
        <v>1070160</v>
      </c>
      <c r="E9" s="8">
        <v>2673440</v>
      </c>
      <c r="F9" s="8">
        <v>2524480</v>
      </c>
      <c r="G9" s="8">
        <v>2931360</v>
      </c>
      <c r="H9" s="8">
        <v>2955000</v>
      </c>
      <c r="I9" s="8">
        <v>3175640</v>
      </c>
      <c r="J9" s="8">
        <v>3207600</v>
      </c>
      <c r="K9" s="8">
        <v>3437280</v>
      </c>
      <c r="L9" s="8">
        <v>3560040</v>
      </c>
      <c r="M9" s="8">
        <v>3582000</v>
      </c>
      <c r="N9" s="8">
        <v>3824780</v>
      </c>
      <c r="O9" s="8">
        <v>3820800</v>
      </c>
      <c r="P9" s="8">
        <v>4092000</v>
      </c>
      <c r="Q9" s="8">
        <v>4216000</v>
      </c>
      <c r="R9" s="8">
        <v>4060000</v>
      </c>
    </row>
    <row r="10" spans="2:18" x14ac:dyDescent="0.3">
      <c r="B10" s="1" t="s">
        <v>6</v>
      </c>
      <c r="C10" s="1"/>
      <c r="D10" s="8">
        <v>1070160</v>
      </c>
      <c r="E10" s="8">
        <v>2673440</v>
      </c>
      <c r="F10" s="8">
        <v>2524480</v>
      </c>
      <c r="G10" s="8">
        <v>2931360</v>
      </c>
      <c r="H10" s="8">
        <v>2955000</v>
      </c>
      <c r="I10" s="8">
        <v>3175640</v>
      </c>
      <c r="J10" s="8">
        <v>3207600</v>
      </c>
      <c r="K10" s="8">
        <v>3437280</v>
      </c>
      <c r="L10" s="8">
        <v>3560040</v>
      </c>
      <c r="M10" s="8">
        <v>3582000</v>
      </c>
      <c r="N10" s="8">
        <v>3824780</v>
      </c>
      <c r="O10" s="8">
        <v>3820800</v>
      </c>
      <c r="P10" s="8">
        <v>4092000</v>
      </c>
      <c r="Q10" s="8">
        <v>4216000</v>
      </c>
      <c r="R10" s="8">
        <v>4060000</v>
      </c>
    </row>
    <row r="11" spans="2:18" x14ac:dyDescent="0.3">
      <c r="B11" s="1" t="s">
        <v>7</v>
      </c>
      <c r="C11" s="1"/>
      <c r="D11" s="8">
        <v>1070160</v>
      </c>
      <c r="E11" s="8">
        <v>2673440</v>
      </c>
      <c r="F11" s="8">
        <v>2524480</v>
      </c>
      <c r="G11" s="8">
        <v>2931360</v>
      </c>
      <c r="H11" s="8">
        <v>2955000</v>
      </c>
      <c r="I11" s="8">
        <v>3175640</v>
      </c>
      <c r="J11" s="8">
        <v>3207600</v>
      </c>
      <c r="K11" s="8">
        <v>3437280</v>
      </c>
      <c r="L11" s="8">
        <v>3560040</v>
      </c>
      <c r="M11" s="8">
        <v>3582000</v>
      </c>
      <c r="N11" s="8">
        <v>3824780</v>
      </c>
      <c r="O11" s="8">
        <v>3820800</v>
      </c>
      <c r="P11" s="8">
        <v>4092000</v>
      </c>
      <c r="Q11" s="8">
        <v>4216000</v>
      </c>
      <c r="R11" s="8">
        <v>4060000</v>
      </c>
    </row>
    <row r="12" spans="2:18" x14ac:dyDescent="0.3">
      <c r="B12" s="1" t="s">
        <v>8</v>
      </c>
      <c r="C12" s="8"/>
      <c r="D12" s="8">
        <v>3920</v>
      </c>
      <c r="E12" s="8">
        <v>3920</v>
      </c>
      <c r="F12" s="8">
        <v>3920</v>
      </c>
      <c r="G12" s="8">
        <v>3940</v>
      </c>
      <c r="H12" s="8">
        <v>3940</v>
      </c>
      <c r="I12" s="8">
        <v>3940</v>
      </c>
      <c r="J12" s="8">
        <v>3960</v>
      </c>
      <c r="K12" s="8">
        <v>3960</v>
      </c>
      <c r="L12" s="8">
        <v>3960</v>
      </c>
      <c r="M12" s="8">
        <v>3980</v>
      </c>
      <c r="N12" s="8">
        <v>3980</v>
      </c>
      <c r="O12" s="8">
        <v>3980</v>
      </c>
      <c r="P12" s="8">
        <v>4000</v>
      </c>
      <c r="Q12" s="8">
        <v>4000</v>
      </c>
      <c r="R12" s="8">
        <v>4000</v>
      </c>
    </row>
    <row r="13" spans="2:18" x14ac:dyDescent="0.3">
      <c r="B13" s="1" t="s">
        <v>9</v>
      </c>
      <c r="C13" s="1"/>
      <c r="D13" s="10">
        <v>21</v>
      </c>
      <c r="E13" s="10">
        <v>22</v>
      </c>
      <c r="F13" s="10">
        <v>23</v>
      </c>
      <c r="G13" s="10">
        <v>24</v>
      </c>
      <c r="H13" s="10">
        <v>25</v>
      </c>
      <c r="I13" s="10">
        <v>26</v>
      </c>
      <c r="J13" s="10">
        <v>27</v>
      </c>
      <c r="K13" s="10">
        <v>28</v>
      </c>
      <c r="L13" s="10">
        <v>29</v>
      </c>
      <c r="M13" s="10">
        <v>30</v>
      </c>
      <c r="N13" s="10">
        <v>31</v>
      </c>
      <c r="O13" s="10">
        <v>32</v>
      </c>
      <c r="P13" s="10">
        <v>33</v>
      </c>
      <c r="Q13" s="10">
        <v>34</v>
      </c>
      <c r="R13" s="10">
        <v>35</v>
      </c>
    </row>
    <row r="14" spans="2:18" x14ac:dyDescent="0.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2:18" x14ac:dyDescent="0.3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2:18" x14ac:dyDescent="0.3">
      <c r="B16" s="2" t="s">
        <v>10</v>
      </c>
      <c r="C16" s="2"/>
      <c r="D16" s="11">
        <f>SUM(D17:D20)</f>
        <v>1146512.6000000001</v>
      </c>
      <c r="E16" s="11">
        <f>SUM(E17:E20)</f>
        <v>2864181.8</v>
      </c>
      <c r="F16" s="11">
        <f>SUM(F17:F20)</f>
        <v>2704593.88</v>
      </c>
      <c r="G16" s="11">
        <f>SUM(G17:G20)</f>
        <v>3124561.88</v>
      </c>
      <c r="H16" s="13">
        <f>SUM(H17:H20)</f>
        <v>3149760</v>
      </c>
      <c r="I16" s="13">
        <f>SUM(I17:I20)</f>
        <v>3384942</v>
      </c>
      <c r="J16" s="11">
        <f>SUM(J17:J20)</f>
        <v>3401740.8</v>
      </c>
      <c r="K16" s="11">
        <f>SUM(K17:K20)</f>
        <v>3645322.2</v>
      </c>
      <c r="L16" s="11">
        <f>SUM(L17:L20)</f>
        <v>3775512.28</v>
      </c>
      <c r="M16" s="13">
        <f>SUM(M17:M20)</f>
        <v>3779712</v>
      </c>
      <c r="N16" s="11">
        <f>SUM(N17:N20)</f>
        <v>4035892.48</v>
      </c>
      <c r="O16" s="13">
        <f>SUM(O17:O20)</f>
        <v>4031693</v>
      </c>
      <c r="P16" s="11">
        <f>SUM(P17:P20)</f>
        <v>4296272.5999999996</v>
      </c>
      <c r="Q16" s="11">
        <f>SUM(Q17:Q20)</f>
        <v>4426462.72</v>
      </c>
      <c r="R16" s="13">
        <f>SUM(R17:R20)</f>
        <v>4262675</v>
      </c>
    </row>
    <row r="17" spans="2:18" x14ac:dyDescent="0.3">
      <c r="B17" s="1" t="s">
        <v>4</v>
      </c>
      <c r="C17" s="1"/>
      <c r="D17" s="12">
        <v>286628.15000000002</v>
      </c>
      <c r="E17" s="6">
        <v>716045.45</v>
      </c>
      <c r="F17" s="6">
        <v>676148.47</v>
      </c>
      <c r="G17" s="6">
        <v>781140.47</v>
      </c>
      <c r="H17" s="8">
        <v>787440</v>
      </c>
      <c r="I17" s="7">
        <v>846235.5</v>
      </c>
      <c r="J17" s="7">
        <v>850435.2</v>
      </c>
      <c r="K17" s="6">
        <v>911330.55</v>
      </c>
      <c r="L17" s="6">
        <v>943878.07</v>
      </c>
      <c r="M17" s="8">
        <v>944928</v>
      </c>
      <c r="N17" s="6">
        <v>1008973.12</v>
      </c>
      <c r="O17" s="6">
        <v>1007923.25</v>
      </c>
      <c r="P17" s="6">
        <v>1074068.1499999999</v>
      </c>
      <c r="Q17" s="6">
        <v>1106615.68</v>
      </c>
      <c r="R17" s="6">
        <v>1065668.75</v>
      </c>
    </row>
    <row r="18" spans="2:18" x14ac:dyDescent="0.3">
      <c r="B18" s="1" t="s">
        <v>5</v>
      </c>
      <c r="C18" s="1"/>
      <c r="D18" s="12">
        <v>286628.15000000002</v>
      </c>
      <c r="E18" s="6">
        <v>716045.45</v>
      </c>
      <c r="F18" s="6">
        <v>676148.47</v>
      </c>
      <c r="G18" s="6">
        <v>781140.47</v>
      </c>
      <c r="H18" s="8">
        <v>787440</v>
      </c>
      <c r="I18" s="7">
        <v>846235.5</v>
      </c>
      <c r="J18" s="7">
        <v>850435.2</v>
      </c>
      <c r="K18" s="6">
        <v>911330.55</v>
      </c>
      <c r="L18" s="6">
        <v>943878.07</v>
      </c>
      <c r="M18" s="8">
        <v>944928</v>
      </c>
      <c r="N18" s="6">
        <v>1008973.12</v>
      </c>
      <c r="O18" s="6">
        <v>1007923.25</v>
      </c>
      <c r="P18" s="6">
        <v>1074068.1499999999</v>
      </c>
      <c r="Q18" s="6">
        <v>1106615.68</v>
      </c>
      <c r="R18" s="6">
        <v>1065668.75</v>
      </c>
    </row>
    <row r="19" spans="2:18" x14ac:dyDescent="0.3">
      <c r="B19" s="1" t="s">
        <v>6</v>
      </c>
      <c r="C19" s="1"/>
      <c r="D19" s="12">
        <v>286628.15000000002</v>
      </c>
      <c r="E19" s="6">
        <v>716045.45</v>
      </c>
      <c r="F19" s="6">
        <v>676148.47</v>
      </c>
      <c r="G19" s="6">
        <v>781140.47</v>
      </c>
      <c r="H19" s="8">
        <v>787440</v>
      </c>
      <c r="I19" s="7">
        <v>846235.5</v>
      </c>
      <c r="J19" s="7">
        <v>850435.2</v>
      </c>
      <c r="K19" s="6">
        <v>911330.55</v>
      </c>
      <c r="L19" s="6">
        <v>943878.07</v>
      </c>
      <c r="M19" s="8">
        <v>944928</v>
      </c>
      <c r="N19" s="6">
        <v>1008973.12</v>
      </c>
      <c r="O19" s="6">
        <v>1007923.25</v>
      </c>
      <c r="P19" s="6">
        <v>1074068.1499999999</v>
      </c>
      <c r="Q19" s="6">
        <v>1106615.68</v>
      </c>
      <c r="R19" s="6">
        <v>1065668.75</v>
      </c>
    </row>
    <row r="20" spans="2:18" x14ac:dyDescent="0.3">
      <c r="B20" s="1" t="s">
        <v>7</v>
      </c>
      <c r="C20" s="1"/>
      <c r="D20" s="12">
        <v>286628.15000000002</v>
      </c>
      <c r="E20" s="6">
        <v>716045.45</v>
      </c>
      <c r="F20" s="6">
        <v>676148.47</v>
      </c>
      <c r="G20" s="6">
        <v>781140.47</v>
      </c>
      <c r="H20" s="8">
        <v>787440</v>
      </c>
      <c r="I20" s="7">
        <v>846235.5</v>
      </c>
      <c r="J20" s="7">
        <v>850435.2</v>
      </c>
      <c r="K20" s="6">
        <v>911330.55</v>
      </c>
      <c r="L20" s="6">
        <v>943878.07</v>
      </c>
      <c r="M20" s="8">
        <v>944928</v>
      </c>
      <c r="N20" s="6">
        <v>1008973.12</v>
      </c>
      <c r="O20" s="6">
        <v>1007923.25</v>
      </c>
      <c r="P20" s="6">
        <v>1074068.1499999999</v>
      </c>
      <c r="Q20" s="6">
        <v>1106615.68</v>
      </c>
      <c r="R20" s="6">
        <v>1065668.75</v>
      </c>
    </row>
    <row r="21" spans="2:18" x14ac:dyDescent="0.3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 x14ac:dyDescent="0.3">
      <c r="B22" s="4" t="s">
        <v>11</v>
      </c>
      <c r="C22" s="4"/>
      <c r="D22" s="15">
        <f>D7-D16</f>
        <v>3134127.4</v>
      </c>
      <c r="E22" s="14">
        <f>E7-E16</f>
        <v>7829578.2000000002</v>
      </c>
      <c r="F22" s="14">
        <f>F7-F16</f>
        <v>7393326.1200000001</v>
      </c>
      <c r="G22" s="14">
        <f>G7-G16</f>
        <v>8600878.120000001</v>
      </c>
      <c r="H22" s="9">
        <f>H7-H16</f>
        <v>8670240</v>
      </c>
      <c r="I22" s="9">
        <f>I7-I16</f>
        <v>9317618</v>
      </c>
      <c r="J22" s="14">
        <f>J7-J16</f>
        <v>9428659.1999999993</v>
      </c>
      <c r="K22" s="14">
        <f>K7-K16</f>
        <v>10103797.800000001</v>
      </c>
      <c r="L22" s="14">
        <f>L7-L16</f>
        <v>10464647.720000001</v>
      </c>
      <c r="M22" s="9">
        <f>M7-M16</f>
        <v>10548288</v>
      </c>
      <c r="N22" s="14">
        <f>N7-N16</f>
        <v>11263227.52</v>
      </c>
      <c r="O22" s="9">
        <f>O7-O16</f>
        <v>11251507</v>
      </c>
      <c r="P22" s="14">
        <f>P7-P16</f>
        <v>12071727.4</v>
      </c>
      <c r="Q22" s="14">
        <f>Q7-Q16</f>
        <v>12437537.280000001</v>
      </c>
      <c r="R22" s="9">
        <f>R7-R16</f>
        <v>11977325</v>
      </c>
    </row>
    <row r="23" spans="2:18" x14ac:dyDescent="0.3">
      <c r="B23" s="18" t="s">
        <v>12</v>
      </c>
      <c r="C23" s="19"/>
      <c r="D23" s="17">
        <f>D22/D7</f>
        <v>0.73216327465051956</v>
      </c>
      <c r="E23" s="17">
        <f>E22/E7</f>
        <v>0.73216326156562328</v>
      </c>
      <c r="F23" s="17">
        <f>F22/F7</f>
        <v>0.73216326926733433</v>
      </c>
      <c r="G23" s="17">
        <f>G22/G7</f>
        <v>0.73352284605097984</v>
      </c>
      <c r="H23" s="17">
        <f>H22/H7</f>
        <v>0.73352284263959389</v>
      </c>
      <c r="I23" s="17">
        <f>I22/I7</f>
        <v>0.73352284893753705</v>
      </c>
      <c r="J23" s="17">
        <f>J22/J7</f>
        <v>0.73486868686868678</v>
      </c>
      <c r="K23" s="17">
        <f>K22/K7</f>
        <v>0.73486868977796405</v>
      </c>
      <c r="L23" s="17">
        <f>L22/L7</f>
        <v>0.73486868967764407</v>
      </c>
      <c r="M23" s="17">
        <f>M22/M7</f>
        <v>0.73620100502512564</v>
      </c>
      <c r="N23" s="17">
        <f>N22/N7</f>
        <v>0.73620100502512564</v>
      </c>
      <c r="O23" s="17">
        <f>O22/O7</f>
        <v>0.73620099193886102</v>
      </c>
      <c r="P23" s="17">
        <f>P22/P7</f>
        <v>0.73752000244379279</v>
      </c>
      <c r="Q23" s="17">
        <f>Q22/Q7</f>
        <v>0.73752000000000006</v>
      </c>
      <c r="R23" s="17">
        <f>R22/R7</f>
        <v>0.73752001231527098</v>
      </c>
    </row>
    <row r="24" spans="2:18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x14ac:dyDescent="0.3">
      <c r="B26" s="2" t="s">
        <v>13</v>
      </c>
      <c r="C26" s="13">
        <f>SUM(C27:C37)</f>
        <v>6520600</v>
      </c>
      <c r="D26" s="13">
        <f>SUM(D27:D37)</f>
        <v>4190256</v>
      </c>
      <c r="E26" s="13">
        <f>SUM(E27:E37)</f>
        <v>2352348</v>
      </c>
      <c r="F26" s="5">
        <f>SUM(F27:F37)</f>
        <v>3921900</v>
      </c>
      <c r="G26" s="5">
        <f>SUM(G27:G37)</f>
        <v>2442938</v>
      </c>
      <c r="H26" s="13">
        <f>SUM(H27:H34)</f>
        <v>2415958</v>
      </c>
      <c r="I26" s="13">
        <f>SUM(I27:I34)</f>
        <v>4044860</v>
      </c>
      <c r="J26" s="13">
        <f>SUM(J27:J35)</f>
        <v>532938</v>
      </c>
      <c r="K26" s="13">
        <f>SUM(K27:K35)</f>
        <v>4072745</v>
      </c>
      <c r="L26" s="13">
        <f>SUM(L27:L35)</f>
        <v>2768682.7</v>
      </c>
      <c r="M26" s="13">
        <f>SUM(M27:M35)</f>
        <v>2883780</v>
      </c>
      <c r="N26" s="13">
        <f>SUM(N27:N35)</f>
        <v>4825751.87</v>
      </c>
      <c r="O26" s="13">
        <f>SUM(O27:O35)</f>
        <v>2798237.7</v>
      </c>
      <c r="P26" s="13">
        <f>SUM(P27:P35)</f>
        <v>2882789.58</v>
      </c>
      <c r="Q26" s="13">
        <f>SUM(Q27:Q35)</f>
        <v>5149800</v>
      </c>
      <c r="R26" s="13">
        <f>SUM(R27:R35)</f>
        <v>3068015.82</v>
      </c>
    </row>
    <row r="27" spans="2:18" x14ac:dyDescent="0.3">
      <c r="B27" s="1" t="s">
        <v>14</v>
      </c>
      <c r="C27" s="8">
        <v>6105600</v>
      </c>
      <c r="D27" s="8">
        <v>1908000</v>
      </c>
      <c r="E27" s="8">
        <v>1908000</v>
      </c>
      <c r="F27" s="8">
        <v>3816000</v>
      </c>
      <c r="G27" s="8">
        <v>1908000</v>
      </c>
      <c r="H27" s="8">
        <v>1908000</v>
      </c>
      <c r="I27" s="8">
        <v>3816000</v>
      </c>
      <c r="J27" s="8"/>
      <c r="K27" s="8">
        <v>3816000</v>
      </c>
      <c r="L27" s="8">
        <v>2289600</v>
      </c>
      <c r="M27" s="8">
        <v>2289600</v>
      </c>
      <c r="N27" s="8">
        <v>4579200</v>
      </c>
      <c r="O27" s="8">
        <v>2289600</v>
      </c>
      <c r="P27" s="8">
        <v>2289600</v>
      </c>
      <c r="Q27" s="8">
        <v>4960800</v>
      </c>
      <c r="R27" s="8">
        <v>2480400</v>
      </c>
    </row>
    <row r="28" spans="2:18" x14ac:dyDescent="0.3">
      <c r="B28" s="1" t="s">
        <v>15</v>
      </c>
      <c r="C28" s="8"/>
      <c r="D28" s="8">
        <v>212356</v>
      </c>
      <c r="E28" s="8">
        <v>176018</v>
      </c>
      <c r="F28" s="8"/>
      <c r="G28" s="8">
        <v>176018</v>
      </c>
      <c r="H28" s="8">
        <v>176018</v>
      </c>
      <c r="I28" s="8"/>
      <c r="J28" s="8">
        <v>176018</v>
      </c>
      <c r="K28" s="8">
        <v>52805</v>
      </c>
      <c r="L28" s="7">
        <v>123212.7</v>
      </c>
      <c r="M28" s="8">
        <v>191840</v>
      </c>
      <c r="N28" s="12">
        <v>57551.87</v>
      </c>
      <c r="O28" s="7">
        <v>124287.7</v>
      </c>
      <c r="P28" s="12">
        <v>191839.58</v>
      </c>
      <c r="Q28" s="8"/>
      <c r="R28" s="12">
        <v>199265.82</v>
      </c>
    </row>
    <row r="29" spans="2:18" x14ac:dyDescent="0.3">
      <c r="B29" s="1" t="s">
        <v>16</v>
      </c>
      <c r="C29" s="8"/>
      <c r="D29" s="8">
        <v>222900</v>
      </c>
      <c r="E29" s="8">
        <v>155330</v>
      </c>
      <c r="F29" s="8">
        <v>10430</v>
      </c>
      <c r="G29" s="8">
        <v>141920</v>
      </c>
      <c r="H29" s="8">
        <v>138940</v>
      </c>
      <c r="I29" s="8">
        <v>20860</v>
      </c>
      <c r="J29" s="8">
        <v>141920</v>
      </c>
      <c r="K29" s="8">
        <v>8940</v>
      </c>
      <c r="L29" s="8">
        <v>149370</v>
      </c>
      <c r="M29" s="8">
        <v>179840</v>
      </c>
      <c r="N29" s="8"/>
      <c r="O29" s="8">
        <v>178350</v>
      </c>
      <c r="P29" s="8">
        <v>178350</v>
      </c>
      <c r="Q29" s="8"/>
      <c r="R29" s="8">
        <v>191350</v>
      </c>
    </row>
    <row r="30" spans="2:18" x14ac:dyDescent="0.3">
      <c r="B30" s="1" t="s">
        <v>17</v>
      </c>
      <c r="C30" s="8">
        <v>15000</v>
      </c>
      <c r="D30" s="8"/>
      <c r="E30" s="8"/>
      <c r="F30" s="8"/>
      <c r="G30" s="8">
        <v>15000</v>
      </c>
      <c r="H30" s="8"/>
      <c r="I30" s="8"/>
      <c r="J30" s="8">
        <v>15000</v>
      </c>
      <c r="K30" s="8"/>
      <c r="L30" s="8"/>
      <c r="M30" s="8">
        <v>15000</v>
      </c>
      <c r="N30" s="8"/>
      <c r="O30" s="8"/>
      <c r="P30" s="8">
        <v>15000</v>
      </c>
      <c r="Q30" s="8"/>
      <c r="R30" s="8"/>
    </row>
    <row r="31" spans="2:18" x14ac:dyDescent="0.3">
      <c r="B31" s="1" t="s">
        <v>18</v>
      </c>
      <c r="C31" s="8"/>
      <c r="D31" s="8">
        <v>13000</v>
      </c>
      <c r="E31" s="8">
        <v>24000</v>
      </c>
      <c r="F31" s="8">
        <v>12470</v>
      </c>
      <c r="G31" s="8">
        <v>13000</v>
      </c>
      <c r="H31" s="8">
        <v>6000</v>
      </c>
      <c r="I31" s="8">
        <v>19000</v>
      </c>
      <c r="J31" s="8">
        <v>13000</v>
      </c>
      <c r="K31" s="8">
        <v>6000</v>
      </c>
      <c r="L31" s="8">
        <v>17500</v>
      </c>
      <c r="M31" s="8">
        <v>20500</v>
      </c>
      <c r="N31" s="8"/>
      <c r="O31" s="8">
        <v>19000</v>
      </c>
      <c r="P31" s="8">
        <v>19000</v>
      </c>
      <c r="Q31" s="8"/>
      <c r="R31" s="8">
        <v>12000</v>
      </c>
    </row>
    <row r="32" spans="2:18" x14ac:dyDescent="0.3">
      <c r="B32" s="1" t="s">
        <v>19</v>
      </c>
      <c r="C32" s="8"/>
      <c r="D32" s="8"/>
      <c r="E32" s="8">
        <v>17000</v>
      </c>
      <c r="F32" s="8">
        <v>17000</v>
      </c>
      <c r="G32" s="8">
        <v>117000</v>
      </c>
      <c r="H32" s="8">
        <v>117000</v>
      </c>
      <c r="I32" s="8">
        <v>117000</v>
      </c>
      <c r="J32" s="8">
        <v>117000</v>
      </c>
      <c r="K32" s="8">
        <v>117000</v>
      </c>
      <c r="L32" s="8">
        <v>117000</v>
      </c>
      <c r="M32" s="8">
        <v>117000</v>
      </c>
      <c r="N32" s="8">
        <v>117000</v>
      </c>
      <c r="O32" s="8">
        <v>117000</v>
      </c>
      <c r="P32" s="8">
        <v>117000</v>
      </c>
      <c r="Q32" s="8">
        <v>117000</v>
      </c>
      <c r="R32" s="8">
        <v>117000</v>
      </c>
    </row>
    <row r="33" spans="2:18" x14ac:dyDescent="0.3">
      <c r="B33" s="1" t="s">
        <v>20</v>
      </c>
      <c r="C33" s="8"/>
      <c r="D33" s="8">
        <v>2000</v>
      </c>
      <c r="E33" s="8">
        <v>2000</v>
      </c>
      <c r="F33" s="8">
        <v>2000</v>
      </c>
      <c r="G33" s="8">
        <v>2000</v>
      </c>
      <c r="H33" s="8">
        <v>2000</v>
      </c>
      <c r="I33" s="8">
        <v>2000</v>
      </c>
      <c r="J33" s="8">
        <v>2000</v>
      </c>
      <c r="K33" s="8">
        <v>2000</v>
      </c>
      <c r="L33" s="8">
        <v>2000</v>
      </c>
      <c r="M33" s="8">
        <v>2000</v>
      </c>
      <c r="N33" s="8">
        <v>2000</v>
      </c>
      <c r="O33" s="8">
        <v>2000</v>
      </c>
      <c r="P33" s="8">
        <v>2000</v>
      </c>
      <c r="Q33" s="8">
        <v>2000</v>
      </c>
      <c r="R33" s="8">
        <v>2000</v>
      </c>
    </row>
    <row r="34" spans="2:18" x14ac:dyDescent="0.3">
      <c r="B34" s="1" t="s">
        <v>21</v>
      </c>
      <c r="C34" s="8"/>
      <c r="D34" s="8">
        <v>1580000</v>
      </c>
      <c r="E34" s="8">
        <v>70000</v>
      </c>
      <c r="F34" s="8">
        <v>64000</v>
      </c>
      <c r="G34" s="8">
        <v>70000</v>
      </c>
      <c r="H34" s="8">
        <v>68000</v>
      </c>
      <c r="I34" s="8">
        <v>70000</v>
      </c>
      <c r="J34" s="8">
        <v>68000</v>
      </c>
      <c r="K34" s="8">
        <v>70000</v>
      </c>
      <c r="L34" s="8">
        <v>70000</v>
      </c>
      <c r="M34" s="8">
        <v>68000</v>
      </c>
      <c r="N34" s="8">
        <v>70000</v>
      </c>
      <c r="O34" s="8">
        <v>68000</v>
      </c>
      <c r="P34" s="8">
        <v>70000</v>
      </c>
      <c r="Q34" s="8">
        <v>70000</v>
      </c>
      <c r="R34" s="8">
        <v>66000</v>
      </c>
    </row>
    <row r="35" spans="2:18" x14ac:dyDescent="0.3">
      <c r="B35" s="1" t="s">
        <v>22</v>
      </c>
      <c r="C35" s="8"/>
      <c r="D35" s="8">
        <v>252000</v>
      </c>
      <c r="E35" s="8"/>
      <c r="F35" s="8"/>
      <c r="G35" s="8"/>
      <c r="H35" s="1"/>
      <c r="I35" s="1"/>
      <c r="J35" s="1"/>
      <c r="K35" s="1"/>
      <c r="L35" s="1"/>
      <c r="M35" s="1"/>
      <c r="N35" s="8"/>
      <c r="O35" s="8"/>
      <c r="P35" s="8"/>
      <c r="Q35" s="8"/>
      <c r="R35" s="8"/>
    </row>
    <row r="36" spans="2:18" x14ac:dyDescent="0.3">
      <c r="B36" s="1" t="s">
        <v>23</v>
      </c>
      <c r="C36" s="8">
        <v>100000</v>
      </c>
      <c r="D36" s="8"/>
      <c r="E36" s="8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 x14ac:dyDescent="0.3">
      <c r="B37" s="1" t="s">
        <v>24</v>
      </c>
      <c r="C37" s="8">
        <v>300000</v>
      </c>
      <c r="D37" s="8"/>
      <c r="E37" s="8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x14ac:dyDescent="0.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x14ac:dyDescent="0.3">
      <c r="B39" s="4" t="s">
        <v>25</v>
      </c>
      <c r="C39" s="9">
        <f>C22-C26</f>
        <v>-6520600</v>
      </c>
      <c r="D39" s="14">
        <f>D22-D26</f>
        <v>-1056128.6000000001</v>
      </c>
      <c r="E39" s="14">
        <f>E22-E26</f>
        <v>5477230.2000000002</v>
      </c>
      <c r="F39" s="14">
        <f>F22-F26</f>
        <v>3471426.12</v>
      </c>
      <c r="G39" s="14">
        <f>G22-G26</f>
        <v>6157940.120000001</v>
      </c>
      <c r="H39" s="9">
        <f>H22-H26</f>
        <v>6254282</v>
      </c>
      <c r="I39" s="9">
        <f>I22-I26</f>
        <v>5272758</v>
      </c>
      <c r="J39" s="14">
        <f>J22-J26</f>
        <v>8895721.1999999993</v>
      </c>
      <c r="K39" s="14">
        <f>K22-K26</f>
        <v>6031052.8000000007</v>
      </c>
      <c r="L39" s="16">
        <f>L22-L26</f>
        <v>7695965.0200000005</v>
      </c>
      <c r="M39" s="9">
        <f>M22-M26</f>
        <v>7664508</v>
      </c>
      <c r="N39" s="14">
        <f>N22-N26</f>
        <v>6437475.6499999994</v>
      </c>
      <c r="O39" s="9">
        <f>O22-O26</f>
        <v>8453269.3000000007</v>
      </c>
      <c r="P39" s="14">
        <f>P22-P26</f>
        <v>9188937.8200000003</v>
      </c>
      <c r="Q39" s="14">
        <f>Q22-Q26</f>
        <v>7287737.2800000012</v>
      </c>
      <c r="R39" s="9">
        <f>R22-R26</f>
        <v>8909309.1799999997</v>
      </c>
    </row>
    <row r="40" spans="2:18" x14ac:dyDescent="0.3">
      <c r="B40" s="18" t="s">
        <v>29</v>
      </c>
      <c r="C40" s="1"/>
      <c r="D40" s="21">
        <f>6%*D7</f>
        <v>256838.39999999999</v>
      </c>
      <c r="E40" s="21">
        <f>6%*E7</f>
        <v>641625.59999999998</v>
      </c>
      <c r="F40" s="20">
        <f>6%*F7</f>
        <v>605875.19999999995</v>
      </c>
      <c r="G40" s="20">
        <f>6%*G7</f>
        <v>703526.40000000002</v>
      </c>
      <c r="H40" s="21">
        <f>6%*H7</f>
        <v>709200</v>
      </c>
      <c r="I40" s="20">
        <f>6%*I7</f>
        <v>762153.6</v>
      </c>
      <c r="J40" s="21">
        <f>6%*J7</f>
        <v>769824</v>
      </c>
      <c r="K40" s="20">
        <f>6%*K7</f>
        <v>824947.19999999995</v>
      </c>
      <c r="L40" s="20">
        <f>6%*L7</f>
        <v>854409.6</v>
      </c>
      <c r="M40" s="21">
        <f>6%*M7</f>
        <v>859680</v>
      </c>
      <c r="N40" s="20">
        <f>6%*N7</f>
        <v>917947.2</v>
      </c>
      <c r="O40" s="21">
        <f>6%*O7</f>
        <v>916992</v>
      </c>
      <c r="P40" s="21">
        <f>6%*P7</f>
        <v>982080</v>
      </c>
      <c r="Q40" s="21">
        <f>6%*Q7</f>
        <v>1011840</v>
      </c>
      <c r="R40" s="21">
        <f>6%*R7</f>
        <v>974400</v>
      </c>
    </row>
    <row r="41" spans="2:18" x14ac:dyDescent="0.3">
      <c r="B41" s="18" t="s">
        <v>30</v>
      </c>
      <c r="C41" s="18"/>
      <c r="D41" s="25">
        <v>1221120</v>
      </c>
      <c r="E41" s="25">
        <v>763200</v>
      </c>
      <c r="F41" s="25"/>
      <c r="G41" s="25">
        <v>763200</v>
      </c>
      <c r="H41" s="25">
        <v>763200</v>
      </c>
      <c r="I41" s="25"/>
      <c r="J41" s="25">
        <v>763200</v>
      </c>
      <c r="K41" s="25">
        <v>763200</v>
      </c>
      <c r="L41" s="25"/>
      <c r="M41" s="25">
        <v>915840</v>
      </c>
      <c r="N41" s="25">
        <v>915840</v>
      </c>
      <c r="O41" s="25"/>
      <c r="P41" s="25">
        <v>915840</v>
      </c>
      <c r="Q41" s="25"/>
      <c r="R41" s="25">
        <v>992160</v>
      </c>
    </row>
    <row r="42" spans="2:18" x14ac:dyDescent="0.3">
      <c r="B42" s="18" t="s">
        <v>31</v>
      </c>
      <c r="C42" s="18"/>
      <c r="D42" s="18"/>
      <c r="E42" s="18"/>
      <c r="F42" s="18"/>
      <c r="G42" s="24">
        <v>2267649.15</v>
      </c>
      <c r="H42" s="24"/>
      <c r="I42" s="24"/>
      <c r="J42" s="24">
        <v>2267649.15</v>
      </c>
      <c r="K42" s="24"/>
      <c r="L42" s="24"/>
      <c r="M42" s="24">
        <v>2267649.15</v>
      </c>
      <c r="N42" s="24"/>
      <c r="O42" s="24"/>
      <c r="P42" s="24">
        <v>2267649.15</v>
      </c>
      <c r="Q42" s="24"/>
      <c r="R42" s="24"/>
    </row>
    <row r="44" spans="2:18" x14ac:dyDescent="0.3">
      <c r="B44" s="2" t="s">
        <v>26</v>
      </c>
      <c r="C44" s="13">
        <f>C39</f>
        <v>-6520600</v>
      </c>
      <c r="D44" s="26">
        <f>D39-D40-D41</f>
        <v>-2534087</v>
      </c>
      <c r="E44" s="26">
        <f>E39-E40-E41</f>
        <v>4072404.6000000006</v>
      </c>
      <c r="F44" s="26">
        <f>F39-F40</f>
        <v>2865550.92</v>
      </c>
      <c r="G44" s="26">
        <f>G39-G40-G41-G42</f>
        <v>2423564.5700000008</v>
      </c>
      <c r="H44" s="13">
        <f>H39-H40-H41</f>
        <v>4781882</v>
      </c>
      <c r="I44" s="26">
        <f>I39-I40</f>
        <v>4510604.4000000004</v>
      </c>
      <c r="J44" s="26">
        <f>J39-J40-J41-J42</f>
        <v>5095048.0499999989</v>
      </c>
      <c r="K44" s="26">
        <f>K39-K40-K41</f>
        <v>4442905.6000000006</v>
      </c>
      <c r="L44" s="26">
        <f>L39-L40</f>
        <v>6841555.4200000009</v>
      </c>
      <c r="M44" s="13">
        <f>M39-M40-M41-M42</f>
        <v>3621338.85</v>
      </c>
      <c r="N44" s="26">
        <f>N39-N40-N41</f>
        <v>4603688.4499999993</v>
      </c>
      <c r="O44" s="13">
        <f>O39-O40</f>
        <v>7536277.3000000007</v>
      </c>
      <c r="P44" s="26">
        <f>P39-P40-P41-P42</f>
        <v>5023368.67</v>
      </c>
      <c r="Q44" s="26">
        <f>Q39-Q40</f>
        <v>6275897.2800000012</v>
      </c>
      <c r="R44" s="13">
        <f>R39-R40-R41</f>
        <v>6942749.1799999997</v>
      </c>
    </row>
    <row r="45" spans="2:18" x14ac:dyDescent="0.3">
      <c r="B45" s="18" t="s">
        <v>27</v>
      </c>
      <c r="C45" s="17"/>
      <c r="D45" s="17">
        <f>D44/D7</f>
        <v>-0.59198788031696192</v>
      </c>
      <c r="E45" s="17">
        <f>E44/E7</f>
        <v>0.38082064680710997</v>
      </c>
      <c r="F45" s="17">
        <f>F44/F7</f>
        <v>0.28377635394219797</v>
      </c>
      <c r="G45" s="17">
        <f>G44/G7</f>
        <v>0.20669284649445999</v>
      </c>
      <c r="H45" s="17">
        <f>H44/H7</f>
        <v>0.40455854483925552</v>
      </c>
      <c r="I45" s="17">
        <f>I44/I7</f>
        <v>0.35509412275950675</v>
      </c>
      <c r="J45" s="17">
        <f>J44/J7</f>
        <v>0.39710749859708183</v>
      </c>
      <c r="K45" s="17">
        <f>K44/K7</f>
        <v>0.32314108830237864</v>
      </c>
      <c r="L45" s="17">
        <f>L44/L7</f>
        <v>0.48044090937180489</v>
      </c>
      <c r="M45" s="17">
        <f>M44/M7</f>
        <v>0.25274559254606366</v>
      </c>
      <c r="N45" s="17">
        <f>N44/N7</f>
        <v>0.30091197729019703</v>
      </c>
      <c r="O45" s="17">
        <f>O44/O7</f>
        <v>0.49310859636725296</v>
      </c>
      <c r="P45" s="17">
        <f>P44/P7</f>
        <v>0.30690180046432064</v>
      </c>
      <c r="Q45" s="17">
        <f>Q44/Q7</f>
        <v>0.37214760910815947</v>
      </c>
      <c r="R45" s="17">
        <f>R44/R7</f>
        <v>0.42750918596059112</v>
      </c>
    </row>
    <row r="46" spans="2:18" x14ac:dyDescent="0.3">
      <c r="B46" s="1"/>
      <c r="C46" s="1"/>
      <c r="D46" s="1"/>
      <c r="E46" s="1"/>
      <c r="F46" s="1"/>
      <c r="G46" s="23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x14ac:dyDescent="0.3">
      <c r="B48" s="2" t="s">
        <v>28</v>
      </c>
      <c r="C48" s="5">
        <v>15000000</v>
      </c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P48" s="1"/>
      <c r="Q48" s="1"/>
      <c r="R48" s="1"/>
    </row>
    <row r="49" spans="3:18" x14ac:dyDescent="0.3">
      <c r="C49" s="22">
        <f>C44</f>
        <v>-6520600</v>
      </c>
      <c r="D49" s="27">
        <f>C49+D44</f>
        <v>-9054687</v>
      </c>
      <c r="E49" s="27">
        <f>D49+E44</f>
        <v>-4982282.3999999994</v>
      </c>
      <c r="F49" s="27">
        <f>E49+F44</f>
        <v>-2116731.4799999995</v>
      </c>
      <c r="G49" s="27">
        <f>F49+G44</f>
        <v>306833.09000000125</v>
      </c>
      <c r="H49" s="27">
        <f>G49+H44</f>
        <v>5088715.0900000017</v>
      </c>
      <c r="I49" s="27">
        <f>H49+I44</f>
        <v>9599319.4900000021</v>
      </c>
      <c r="J49" s="27">
        <f>I49+J44</f>
        <v>14694367.540000001</v>
      </c>
      <c r="K49" s="27">
        <f>J49+K44</f>
        <v>19137273.140000001</v>
      </c>
      <c r="L49" s="27">
        <f>K49+L44</f>
        <v>25978828.560000002</v>
      </c>
      <c r="M49" s="27">
        <f>L49+M44</f>
        <v>29600167.410000004</v>
      </c>
      <c r="N49" s="27">
        <f>M49+N44</f>
        <v>34203855.859999999</v>
      </c>
      <c r="O49" s="27">
        <f>N49+O44</f>
        <v>41740133.159999996</v>
      </c>
      <c r="P49" s="27">
        <f>O49+P44</f>
        <v>46763501.829999998</v>
      </c>
      <c r="Q49" s="27">
        <f>P49+Q44</f>
        <v>53039399.109999999</v>
      </c>
      <c r="R49" s="27">
        <f>Q49+R44</f>
        <v>59982148.289999999</v>
      </c>
    </row>
  </sheetData>
  <conditionalFormatting sqref="C12:R12">
    <cfRule type="colorScale" priority="4">
      <colorScale>
        <cfvo type="min"/>
        <cfvo type="max"/>
        <color rgb="FFFFEF9C"/>
        <color rgb="FF63BE7B"/>
      </colorScale>
    </cfRule>
  </conditionalFormatting>
  <conditionalFormatting sqref="C13:R13">
    <cfRule type="colorScale" priority="3">
      <colorScale>
        <cfvo type="min"/>
        <cfvo type="max"/>
        <color rgb="FFFFEF9C"/>
        <color rgb="FF63BE7B"/>
      </colorScale>
    </cfRule>
  </conditionalFormatting>
  <conditionalFormatting sqref="C49:R49">
    <cfRule type="cellIs" dxfId="2" priority="2" operator="greaterThan">
      <formula>0</formula>
    </cfRule>
  </conditionalFormatting>
  <conditionalFormatting sqref="C49:F49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D7:Q7 R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Днс</dc:creator>
  <cp:lastModifiedBy>Днс</cp:lastModifiedBy>
  <dcterms:created xsi:type="dcterms:W3CDTF">2022-12-11T15:01:35Z</dcterms:created>
  <dcterms:modified xsi:type="dcterms:W3CDTF">2022-12-12T23:09:51Z</dcterms:modified>
</cp:coreProperties>
</file>