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урен\0 АГНКС\0 Олег Пагул\0 Козубенко1000\"/>
    </mc:Choice>
  </mc:AlternateContent>
  <xr:revisionPtr revIDLastSave="0" documentId="13_ncr:1_{A7EA4F6F-1F43-406A-92BD-6F8832DA9B0F}" xr6:coauthVersionLast="47" xr6:coauthVersionMax="47" xr10:uidLastSave="{00000000-0000-0000-0000-000000000000}"/>
  <bookViews>
    <workbookView xWindow="-120" yWindow="-120" windowWidth="29040" windowHeight="15840" xr2:uid="{F667EE9C-2694-4488-ADD4-1AA9E5E6682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2" i="1" l="1"/>
  <c r="Q10" i="1"/>
  <c r="Q11" i="1"/>
  <c r="Q9" i="1"/>
  <c r="Q7" i="1"/>
  <c r="Q8" i="1"/>
  <c r="Q6" i="1"/>
  <c r="O12" i="1" l="1"/>
  <c r="O9" i="1"/>
  <c r="O11" i="1"/>
  <c r="O10" i="1"/>
  <c r="O15" i="1"/>
  <c r="O14" i="1"/>
  <c r="O8" i="1"/>
  <c r="M12" i="1" l="1"/>
  <c r="M11" i="1"/>
  <c r="M10" i="1"/>
  <c r="M9" i="1"/>
  <c r="M8" i="1"/>
  <c r="E4" i="1"/>
  <c r="G4" i="1" l="1"/>
  <c r="F4" i="1"/>
  <c r="T8" i="1"/>
  <c r="H10" i="1"/>
  <c r="T6" i="1"/>
  <c r="T9" i="1"/>
  <c r="T10" i="1"/>
  <c r="T11" i="1"/>
  <c r="T12" i="1"/>
  <c r="T13" i="1"/>
  <c r="T14" i="1"/>
  <c r="T15" i="1"/>
  <c r="T16" i="1"/>
  <c r="Q4" i="1" l="1"/>
  <c r="O4" i="1" l="1"/>
  <c r="N4" i="1"/>
  <c r="I4" i="1"/>
  <c r="J7" i="1"/>
  <c r="T7" i="1" s="1"/>
  <c r="J5" i="1"/>
  <c r="T5" i="1" s="1"/>
  <c r="T4" i="1" l="1"/>
  <c r="U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Q4" authorId="0" shapeId="0" xr:uid="{93CF7C4B-36FD-4318-AA4F-ACE3E2450350}">
      <text>
        <r>
          <rPr>
            <b/>
            <sz val="9"/>
            <color indexed="81"/>
            <rFont val="Tahoma"/>
            <family val="2"/>
            <charset val="204"/>
          </rPr>
          <t>в том числе:
2 823 840 на кап вложения;
7 192 800 на реализацию газа;</t>
        </r>
      </text>
    </comment>
    <comment ref="N12" authorId="0" shapeId="0" xr:uid="{CC42A97B-AAC6-478D-8A02-C9A1D68A45F0}">
      <text>
        <r>
          <rPr>
            <b/>
            <sz val="9"/>
            <color indexed="81"/>
            <rFont val="Tahoma"/>
            <family val="2"/>
            <charset val="204"/>
          </rPr>
          <t>Начало реализации газа</t>
        </r>
      </text>
    </comment>
  </commentList>
</comments>
</file>

<file path=xl/sharedStrings.xml><?xml version="1.0" encoding="utf-8"?>
<sst xmlns="http://schemas.openxmlformats.org/spreadsheetml/2006/main" count="36" uniqueCount="36">
  <si>
    <t>Стоимость земельного участка</t>
  </si>
  <si>
    <t>Перевод назначения земельного участка</t>
  </si>
  <si>
    <t>ТУ, проект и согласование с ГИБДД (примыкание к дороге)</t>
  </si>
  <si>
    <t>Получение ТУ по газу</t>
  </si>
  <si>
    <t>Водоотведение и водоподведение (ТУ)</t>
  </si>
  <si>
    <t>Расходы на инженерные изыскания</t>
  </si>
  <si>
    <t>Расходы на проектирование (стадия П, Р)</t>
  </si>
  <si>
    <t>Расходы на экспертизу проекта</t>
  </si>
  <si>
    <t>Расходы на разрешение на строительство</t>
  </si>
  <si>
    <t xml:space="preserve">Расходы на приобретение оборудования </t>
  </si>
  <si>
    <t>Общестроительные работы и подводящий газопровод</t>
  </si>
  <si>
    <t>Расходы на обучение и аттестацию производственного персонала</t>
  </si>
  <si>
    <t>Расходы на ФОТ производственного персонала с учетом начислений</t>
  </si>
  <si>
    <t>Ввод с эксплуатацию АГНКС</t>
  </si>
  <si>
    <t>№п/п</t>
  </si>
  <si>
    <t>Месяц</t>
  </si>
  <si>
    <t>Всего расходов по статье</t>
  </si>
  <si>
    <t>Пусконаладка и монтаж оборудования</t>
  </si>
  <si>
    <t>Всего  вложений с НДС в месяц</t>
  </si>
  <si>
    <t>Всего капитальных вложений с НДС (заработная плата относимая на реализацию газа не учтена)</t>
  </si>
  <si>
    <t>Статьи расходов</t>
  </si>
  <si>
    <t>Регистрация ОПО в Ростехнадзор</t>
  </si>
  <si>
    <t>Получение ТУ по электроэнергии (320 кВт/час)</t>
  </si>
  <si>
    <r>
      <t>График финансирования строительства АГНКС (1000 м</t>
    </r>
    <r>
      <rPr>
        <b/>
        <vertAlign val="superscript"/>
        <sz val="14"/>
        <color rgb="FF000000"/>
        <rFont val="Times New Roman"/>
        <family val="1"/>
        <charset val="204"/>
      </rPr>
      <t>3</t>
    </r>
    <r>
      <rPr>
        <b/>
        <sz val="14"/>
        <color rgb="FF000000"/>
        <rFont val="Times New Roman"/>
        <family val="1"/>
        <charset val="204"/>
      </rPr>
      <t>/час).</t>
    </r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</si>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</sst>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color theme="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vertAlign val="superscript"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CCA86-E176-45C3-9858-93A7D914A82D}">
  <sheetPr>
    <pageSetUpPr fitToPage="1"/>
  </sheetPr>
  <dimension ref="A1:U31"/>
  <sheetViews>
    <sheetView tabSelected="1" zoomScale="85" zoomScaleNormal="85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S22" sqref="S22"/>
    </sheetView>
  </sheetViews>
  <sheetFormatPr defaultRowHeight="18.75" x14ac:dyDescent="0.25"/>
  <cols>
    <col min="1" max="1" width="9.140625" style="1"/>
    <col min="2" max="2" width="15.7109375" style="2" customWidth="1"/>
    <col min="3" max="3" width="14.5703125" style="1" customWidth="1"/>
    <col min="4" max="4" width="14.85546875" style="1" customWidth="1"/>
    <col min="5" max="5" width="27.28515625" style="1" customWidth="1"/>
    <col min="6" max="6" width="14" style="1" customWidth="1"/>
    <col min="7" max="7" width="18" style="1" customWidth="1"/>
    <col min="8" max="8" width="20.42578125" style="1" customWidth="1"/>
    <col min="9" max="9" width="16" style="1" customWidth="1"/>
    <col min="10" max="10" width="15.7109375" style="1" customWidth="1"/>
    <col min="11" max="11" width="14.42578125" style="1" customWidth="1"/>
    <col min="12" max="12" width="17.7109375" style="1" customWidth="1"/>
    <col min="13" max="13" width="17.5703125" style="1" customWidth="1"/>
    <col min="14" max="14" width="16.85546875" style="1" customWidth="1"/>
    <col min="15" max="15" width="18.5703125" style="1" customWidth="1"/>
    <col min="16" max="16" width="23.42578125" style="1" customWidth="1"/>
    <col min="17" max="17" width="24.28515625" style="1" customWidth="1"/>
    <col min="18" max="18" width="16.5703125" style="1" customWidth="1"/>
    <col min="19" max="19" width="17" style="1" customWidth="1"/>
    <col min="20" max="20" width="16.85546875" style="1" customWidth="1"/>
    <col min="21" max="21" width="26.42578125" style="1" customWidth="1"/>
    <col min="22" max="16384" width="9.140625" style="1"/>
  </cols>
  <sheetData>
    <row r="1" spans="1:21" ht="21" customHeight="1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1" x14ac:dyDescent="0.25">
      <c r="A2" s="21" t="s">
        <v>14</v>
      </c>
      <c r="B2" s="22" t="s">
        <v>15</v>
      </c>
      <c r="C2" s="21" t="s">
        <v>20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 t="s">
        <v>18</v>
      </c>
      <c r="U2" s="21" t="s">
        <v>19</v>
      </c>
    </row>
    <row r="3" spans="1:21" ht="114.75" customHeight="1" x14ac:dyDescent="0.25">
      <c r="A3" s="21"/>
      <c r="B3" s="22"/>
      <c r="C3" s="15" t="s">
        <v>0</v>
      </c>
      <c r="D3" s="15" t="s">
        <v>1</v>
      </c>
      <c r="E3" s="15" t="s">
        <v>2</v>
      </c>
      <c r="F3" s="15" t="s">
        <v>3</v>
      </c>
      <c r="G3" s="15" t="s">
        <v>22</v>
      </c>
      <c r="H3" s="15" t="s">
        <v>4</v>
      </c>
      <c r="I3" s="15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5" t="s">
        <v>17</v>
      </c>
      <c r="O3" s="15" t="s">
        <v>10</v>
      </c>
      <c r="P3" s="15" t="s">
        <v>11</v>
      </c>
      <c r="Q3" s="15" t="s">
        <v>12</v>
      </c>
      <c r="R3" s="15" t="s">
        <v>21</v>
      </c>
      <c r="S3" s="15" t="s">
        <v>13</v>
      </c>
      <c r="T3" s="21"/>
      <c r="U3" s="21"/>
    </row>
    <row r="4" spans="1:21" s="4" customFormat="1" ht="54.75" customHeight="1" x14ac:dyDescent="0.25">
      <c r="A4" s="18" t="s">
        <v>16</v>
      </c>
      <c r="B4" s="19"/>
      <c r="C4" s="17">
        <v>16500000</v>
      </c>
      <c r="D4" s="17">
        <v>0</v>
      </c>
      <c r="E4" s="17">
        <f>E6</f>
        <v>7500000</v>
      </c>
      <c r="F4" s="17">
        <f>SUM(F5:F6)</f>
        <v>5500000</v>
      </c>
      <c r="G4" s="17">
        <f>SUM(G5:G6)</f>
        <v>3625000</v>
      </c>
      <c r="H4" s="17">
        <v>645000</v>
      </c>
      <c r="I4" s="17">
        <f>SUM(I5:I8)</f>
        <v>520000</v>
      </c>
      <c r="J4" s="17">
        <v>2150000</v>
      </c>
      <c r="K4" s="17">
        <v>350000</v>
      </c>
      <c r="L4" s="17">
        <v>360000</v>
      </c>
      <c r="M4" s="17">
        <v>32985000</v>
      </c>
      <c r="N4" s="17">
        <f>SUM(N5:N13)</f>
        <v>3500000</v>
      </c>
      <c r="O4" s="17">
        <f>SUM(O8:O15)</f>
        <v>36150000</v>
      </c>
      <c r="P4" s="17">
        <v>88000</v>
      </c>
      <c r="Q4" s="16">
        <f>SUM(Q6:Q16)</f>
        <v>10016640</v>
      </c>
      <c r="R4" s="17">
        <v>400000</v>
      </c>
      <c r="S4" s="17">
        <v>350000</v>
      </c>
      <c r="T4" s="17">
        <f>SUM(C4:S4)</f>
        <v>120639640</v>
      </c>
      <c r="U4" s="17">
        <f>T4-Q12-Q13-Q14-Q15-Q16</f>
        <v>113446840</v>
      </c>
    </row>
    <row r="5" spans="1:21" x14ac:dyDescent="0.25">
      <c r="A5" s="12">
        <v>1</v>
      </c>
      <c r="B5" s="13" t="s">
        <v>24</v>
      </c>
      <c r="C5" s="12">
        <v>16500000</v>
      </c>
      <c r="D5" s="12"/>
      <c r="E5" s="12"/>
      <c r="F5" s="12"/>
      <c r="G5" s="12"/>
      <c r="H5" s="12">
        <v>75000</v>
      </c>
      <c r="I5" s="12"/>
      <c r="J5" s="12">
        <f>J4*30%</f>
        <v>645000</v>
      </c>
      <c r="K5" s="12"/>
      <c r="L5" s="12"/>
      <c r="M5" s="12"/>
      <c r="N5" s="12"/>
      <c r="O5" s="12"/>
      <c r="P5" s="12"/>
      <c r="Q5" s="12"/>
      <c r="R5" s="12"/>
      <c r="S5" s="12"/>
      <c r="T5" s="14">
        <f t="shared" ref="T5:T16" si="0">SUM(C5:S5)</f>
        <v>17220000</v>
      </c>
      <c r="U5" s="12"/>
    </row>
    <row r="6" spans="1:21" x14ac:dyDescent="0.25">
      <c r="A6" s="5">
        <v>2</v>
      </c>
      <c r="B6" s="7" t="s">
        <v>25</v>
      </c>
      <c r="C6" s="5"/>
      <c r="D6" s="5"/>
      <c r="E6" s="5">
        <v>7500000</v>
      </c>
      <c r="F6" s="5">
        <v>5500000</v>
      </c>
      <c r="G6" s="5">
        <v>3625000</v>
      </c>
      <c r="H6" s="5"/>
      <c r="I6" s="5">
        <v>220000</v>
      </c>
      <c r="J6" s="5"/>
      <c r="K6" s="5"/>
      <c r="L6" s="5"/>
      <c r="M6" s="5"/>
      <c r="N6" s="5"/>
      <c r="O6" s="5"/>
      <c r="P6" s="5"/>
      <c r="Q6" s="8">
        <f>1238760/3</f>
        <v>412920</v>
      </c>
      <c r="R6" s="5"/>
      <c r="S6" s="5"/>
      <c r="T6" s="6">
        <f t="shared" si="0"/>
        <v>17257920</v>
      </c>
      <c r="U6" s="5"/>
    </row>
    <row r="7" spans="1:21" x14ac:dyDescent="0.25">
      <c r="A7" s="5">
        <v>3</v>
      </c>
      <c r="B7" s="7" t="s">
        <v>26</v>
      </c>
      <c r="C7" s="5"/>
      <c r="D7" s="5"/>
      <c r="E7" s="5"/>
      <c r="F7" s="5"/>
      <c r="G7" s="5"/>
      <c r="H7" s="5">
        <v>75000</v>
      </c>
      <c r="I7" s="5">
        <v>300000</v>
      </c>
      <c r="J7" s="5">
        <f>J4*40%</f>
        <v>860000</v>
      </c>
      <c r="K7" s="5">
        <v>350000</v>
      </c>
      <c r="L7" s="5">
        <v>360000</v>
      </c>
      <c r="M7" s="5"/>
      <c r="N7" s="5"/>
      <c r="O7" s="5"/>
      <c r="P7" s="5"/>
      <c r="Q7" s="8">
        <f t="shared" ref="Q7:Q8" si="1">1238760/3</f>
        <v>412920</v>
      </c>
      <c r="R7" s="5"/>
      <c r="S7" s="5"/>
      <c r="T7" s="6">
        <f t="shared" si="0"/>
        <v>2357920</v>
      </c>
      <c r="U7" s="5"/>
    </row>
    <row r="8" spans="1:21" x14ac:dyDescent="0.25">
      <c r="A8" s="5">
        <v>4</v>
      </c>
      <c r="B8" s="7" t="s">
        <v>27</v>
      </c>
      <c r="C8" s="5"/>
      <c r="D8" s="5"/>
      <c r="E8" s="5"/>
      <c r="F8" s="5"/>
      <c r="G8" s="5"/>
      <c r="H8" s="5"/>
      <c r="I8" s="5"/>
      <c r="J8" s="5">
        <v>375000</v>
      </c>
      <c r="K8" s="5"/>
      <c r="L8" s="5"/>
      <c r="M8" s="5">
        <f>M4*90%</f>
        <v>29686500</v>
      </c>
      <c r="N8" s="5"/>
      <c r="O8" s="5">
        <f>3600000*30%+5300000*30%+4370000+1650000*30%+11400000*20%</f>
        <v>9815000</v>
      </c>
      <c r="P8" s="5"/>
      <c r="Q8" s="8">
        <f t="shared" si="1"/>
        <v>412920</v>
      </c>
      <c r="R8" s="5"/>
      <c r="S8" s="5"/>
      <c r="T8" s="6">
        <f t="shared" si="0"/>
        <v>40289420</v>
      </c>
      <c r="U8" s="5"/>
    </row>
    <row r="9" spans="1:21" x14ac:dyDescent="0.25">
      <c r="A9" s="5">
        <v>5</v>
      </c>
      <c r="B9" s="7" t="s">
        <v>28</v>
      </c>
      <c r="C9" s="5"/>
      <c r="D9" s="5"/>
      <c r="E9" s="5"/>
      <c r="F9" s="5"/>
      <c r="G9" s="5"/>
      <c r="H9" s="5"/>
      <c r="I9" s="5"/>
      <c r="J9" s="5"/>
      <c r="K9" s="5"/>
      <c r="L9" s="5"/>
      <c r="M9" s="5">
        <f>M4*2.5%</f>
        <v>824625</v>
      </c>
      <c r="N9" s="5"/>
      <c r="O9" s="5">
        <f>(3600000+5300000)*30%+11400000*20%+1550000+2100000</f>
        <v>8600000</v>
      </c>
      <c r="P9" s="5"/>
      <c r="Q9" s="25">
        <f>1585080/3</f>
        <v>528360</v>
      </c>
      <c r="R9" s="5"/>
      <c r="S9" s="5"/>
      <c r="T9" s="6">
        <f t="shared" si="0"/>
        <v>9952985</v>
      </c>
      <c r="U9" s="5"/>
    </row>
    <row r="10" spans="1:21" x14ac:dyDescent="0.25">
      <c r="A10" s="5">
        <v>6</v>
      </c>
      <c r="B10" s="7" t="s">
        <v>29</v>
      </c>
      <c r="C10" s="5"/>
      <c r="D10" s="5"/>
      <c r="E10" s="5"/>
      <c r="F10" s="5"/>
      <c r="G10" s="5"/>
      <c r="H10" s="5">
        <f>H4-H5-H7</f>
        <v>495000</v>
      </c>
      <c r="I10" s="5"/>
      <c r="J10" s="5">
        <v>375000</v>
      </c>
      <c r="K10" s="5"/>
      <c r="L10" s="5"/>
      <c r="M10" s="5">
        <f>M4*2.5%</f>
        <v>824625</v>
      </c>
      <c r="N10" s="5"/>
      <c r="O10" s="5">
        <f>(3600000+5300000)*40%+1650000*70%+11400000*20%+1520000</f>
        <v>8515000</v>
      </c>
      <c r="P10" s="5"/>
      <c r="Q10" s="25">
        <f t="shared" ref="Q10:Q11" si="2">1585080/3</f>
        <v>528360</v>
      </c>
      <c r="R10" s="5"/>
      <c r="S10" s="5"/>
      <c r="T10" s="6">
        <f t="shared" si="0"/>
        <v>10737985</v>
      </c>
      <c r="U10" s="5"/>
    </row>
    <row r="11" spans="1:21" x14ac:dyDescent="0.25">
      <c r="A11" s="5">
        <v>7</v>
      </c>
      <c r="B11" s="7" t="s">
        <v>30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>
        <f>M4*2.5%</f>
        <v>824625</v>
      </c>
      <c r="N11" s="5">
        <v>1750000</v>
      </c>
      <c r="O11" s="5">
        <f>700000+320000+710000</f>
        <v>1730000</v>
      </c>
      <c r="P11" s="5">
        <v>88000</v>
      </c>
      <c r="Q11" s="25">
        <f t="shared" si="2"/>
        <v>528360</v>
      </c>
      <c r="R11" s="5"/>
      <c r="S11" s="5"/>
      <c r="T11" s="6">
        <f t="shared" si="0"/>
        <v>4920985</v>
      </c>
      <c r="U11" s="5"/>
    </row>
    <row r="12" spans="1:21" x14ac:dyDescent="0.25">
      <c r="A12" s="5">
        <v>8</v>
      </c>
      <c r="B12" s="7" t="s">
        <v>31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M4*2.5%</f>
        <v>824625</v>
      </c>
      <c r="N12" s="8"/>
      <c r="O12" s="5">
        <f>180000+1640000+650000</f>
        <v>2470000</v>
      </c>
      <c r="P12" s="5"/>
      <c r="Q12" s="23">
        <f>4315680/3</f>
        <v>1438560</v>
      </c>
      <c r="R12" s="5"/>
      <c r="S12" s="5"/>
      <c r="T12" s="6">
        <f t="shared" si="0"/>
        <v>4733185</v>
      </c>
      <c r="U12" s="5"/>
    </row>
    <row r="13" spans="1:21" x14ac:dyDescent="0.25">
      <c r="A13" s="5">
        <v>9</v>
      </c>
      <c r="B13" s="7" t="s">
        <v>32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1750000</v>
      </c>
      <c r="O13" s="5">
        <v>460000</v>
      </c>
      <c r="P13" s="5"/>
      <c r="Q13" s="23">
        <v>1438560</v>
      </c>
      <c r="R13" s="5"/>
      <c r="S13" s="5"/>
      <c r="T13" s="6">
        <f t="shared" si="0"/>
        <v>3648560</v>
      </c>
      <c r="U13" s="5"/>
    </row>
    <row r="14" spans="1:21" x14ac:dyDescent="0.25">
      <c r="A14" s="5">
        <v>10</v>
      </c>
      <c r="B14" s="7" t="s">
        <v>33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>11400000*20%</f>
        <v>2280000</v>
      </c>
      <c r="P14" s="5"/>
      <c r="Q14" s="23">
        <v>1438560</v>
      </c>
      <c r="R14" s="5"/>
      <c r="S14" s="5"/>
      <c r="T14" s="6">
        <f t="shared" si="0"/>
        <v>3718560</v>
      </c>
      <c r="U14" s="5"/>
    </row>
    <row r="15" spans="1:21" x14ac:dyDescent="0.25">
      <c r="A15" s="5">
        <v>11</v>
      </c>
      <c r="B15" s="7" t="s">
        <v>34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>11400000*20%</f>
        <v>2280000</v>
      </c>
      <c r="P15" s="5"/>
      <c r="Q15" s="23">
        <v>1438560</v>
      </c>
      <c r="R15" s="5">
        <v>400000</v>
      </c>
      <c r="S15" s="5"/>
      <c r="T15" s="6">
        <f t="shared" si="0"/>
        <v>4118560</v>
      </c>
      <c r="U15" s="5"/>
    </row>
    <row r="16" spans="1:21" x14ac:dyDescent="0.25">
      <c r="A16" s="9">
        <v>12</v>
      </c>
      <c r="B16" s="10" t="s">
        <v>35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24">
        <v>1438560</v>
      </c>
      <c r="R16" s="9"/>
      <c r="S16" s="9">
        <v>350000</v>
      </c>
      <c r="T16" s="11">
        <f t="shared" si="0"/>
        <v>1788560</v>
      </c>
      <c r="U16" s="9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  <row r="22" spans="2:2" x14ac:dyDescent="0.25">
      <c r="B22" s="3"/>
    </row>
    <row r="23" spans="2:2" x14ac:dyDescent="0.25">
      <c r="B23" s="3"/>
    </row>
    <row r="24" spans="2:2" x14ac:dyDescent="0.25">
      <c r="B24" s="3"/>
    </row>
    <row r="25" spans="2:2" x14ac:dyDescent="0.25">
      <c r="B25" s="3"/>
    </row>
    <row r="26" spans="2:2" x14ac:dyDescent="0.25">
      <c r="B26" s="3"/>
    </row>
    <row r="27" spans="2:2" x14ac:dyDescent="0.25">
      <c r="B27" s="3"/>
    </row>
    <row r="28" spans="2:2" x14ac:dyDescent="0.25">
      <c r="B28" s="3"/>
    </row>
    <row r="29" spans="2:2" x14ac:dyDescent="0.25">
      <c r="B29" s="3"/>
    </row>
    <row r="30" spans="2:2" x14ac:dyDescent="0.25">
      <c r="B30" s="3"/>
    </row>
    <row r="31" spans="2:2" x14ac:dyDescent="0.25">
      <c r="B31" s="3"/>
    </row>
  </sheetData>
  <mergeCells count="7">
    <mergeCell ref="A4:B4"/>
    <mergeCell ref="A1:T1"/>
    <mergeCell ref="T2:T3"/>
    <mergeCell ref="U2:U3"/>
    <mergeCell ref="C2:S2"/>
    <mergeCell ref="B2:B3"/>
    <mergeCell ref="A2:A3"/>
  </mergeCells>
  <phoneticPr fontId="3" type="noConversion"/>
  <pageMargins left="0.25" right="0.25" top="0.75" bottom="0.75" header="0.3" footer="0.3"/>
  <pageSetup paperSize="9" scale="3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2022-06-14T11:28:48Z</cp:lastPrinted>
  <dcterms:created xsi:type="dcterms:W3CDTF">2022-06-14T07:20:28Z</dcterms:created>
  <dcterms:modified xsi:type="dcterms:W3CDTF">2022-12-12T07:51:49Z</dcterms:modified>
</cp:coreProperties>
</file>