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Сурен\0 АГНКС\0 Олег Пагул\0 Лемешко 1000\"/>
    </mc:Choice>
  </mc:AlternateContent>
  <xr:revisionPtr revIDLastSave="0" documentId="13_ncr:1_{6413E062-CBAF-459D-9959-BE70C93869AA}" xr6:coauthVersionLast="47" xr6:coauthVersionMax="47" xr10:uidLastSave="{00000000-0000-0000-0000-000000000000}"/>
  <bookViews>
    <workbookView xWindow="720" yWindow="390" windowWidth="13590" windowHeight="15060" xr2:uid="{5812177A-4E55-449C-BAFD-FAD53B7EC408}"/>
  </bookViews>
  <sheets>
    <sheet name="Штатное расписание для графика" sheetId="2" r:id="rId1"/>
    <sheet name="Штатное расписание с торг зоной" sheetId="1" r:id="rId2"/>
  </sheets>
  <definedNames>
    <definedName name="_xlnm.Print_Area" localSheetId="0">'Штатное расписание для графика'!$A$2:$R$33,'Штатное расписание для графика'!$A$35:$D$38</definedName>
    <definedName name="_xlnm.Print_Area" localSheetId="1">'Штатное расписание с торг зоной'!$A$1:$D$23,'Штатное расписание с торг зоной'!$A$25:$D$43,'Штатное расписание с торг зоной'!$A$45:$E$52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9" i="2" l="1"/>
  <c r="T19" i="2" l="1"/>
  <c r="E31" i="2"/>
  <c r="E25" i="2" l="1"/>
  <c r="E32" i="2" s="1"/>
  <c r="B31" i="2" l="1"/>
  <c r="B25" i="2"/>
  <c r="D24" i="2"/>
  <c r="D23" i="2"/>
  <c r="D22" i="2"/>
  <c r="D21" i="2"/>
  <c r="D19" i="2"/>
  <c r="B16" i="2"/>
  <c r="B10" i="2"/>
  <c r="D9" i="2"/>
  <c r="D8" i="2"/>
  <c r="D7" i="2"/>
  <c r="D6" i="2"/>
  <c r="C23" i="1"/>
  <c r="B34" i="1"/>
  <c r="D33" i="1"/>
  <c r="D34" i="1" s="1"/>
  <c r="D12" i="1"/>
  <c r="B13" i="1"/>
  <c r="B41" i="1"/>
  <c r="D32" i="1"/>
  <c r="D31" i="1"/>
  <c r="D30" i="1"/>
  <c r="D28" i="1"/>
  <c r="B20" i="1"/>
  <c r="D11" i="1"/>
  <c r="D10" i="1"/>
  <c r="D9" i="1"/>
  <c r="D8" i="1"/>
  <c r="D7" i="1"/>
  <c r="D6" i="1"/>
  <c r="D5" i="1"/>
  <c r="P24" i="2" l="1"/>
  <c r="I24" i="2"/>
  <c r="Q24" i="2"/>
  <c r="J24" i="2"/>
  <c r="R24" i="2"/>
  <c r="K24" i="2"/>
  <c r="H24" i="2"/>
  <c r="L24" i="2"/>
  <c r="G24" i="2"/>
  <c r="M24" i="2"/>
  <c r="O24" i="2"/>
  <c r="N24" i="2"/>
  <c r="I23" i="2"/>
  <c r="Q23" i="2"/>
  <c r="J23" i="2"/>
  <c r="R23" i="2"/>
  <c r="K23" i="2"/>
  <c r="G23" i="2"/>
  <c r="L23" i="2"/>
  <c r="M23" i="2"/>
  <c r="N23" i="2"/>
  <c r="H23" i="2"/>
  <c r="O23" i="2"/>
  <c r="P23" i="2"/>
  <c r="I22" i="2"/>
  <c r="Q22" i="2"/>
  <c r="H22" i="2"/>
  <c r="J22" i="2"/>
  <c r="K22" i="2"/>
  <c r="L22" i="2"/>
  <c r="M22" i="2"/>
  <c r="N22" i="2"/>
  <c r="O22" i="2"/>
  <c r="R22" i="2"/>
  <c r="P22" i="2"/>
  <c r="G22" i="2"/>
  <c r="Q21" i="2"/>
  <c r="L21" i="2"/>
  <c r="H21" i="2"/>
  <c r="M21" i="2"/>
  <c r="N21" i="2"/>
  <c r="O21" i="2"/>
  <c r="P21" i="2"/>
  <c r="G21" i="2"/>
  <c r="I21" i="2"/>
  <c r="J21" i="2"/>
  <c r="R21" i="2"/>
  <c r="K21" i="2"/>
  <c r="P19" i="2"/>
  <c r="Q19" i="2"/>
  <c r="R19" i="2"/>
  <c r="K19" i="2"/>
  <c r="M19" i="2"/>
  <c r="G19" i="2"/>
  <c r="N19" i="2"/>
  <c r="J19" i="2"/>
  <c r="L19" i="2"/>
  <c r="O19" i="2"/>
  <c r="H19" i="2"/>
  <c r="I19" i="2"/>
  <c r="F8" i="2"/>
  <c r="I8" i="2"/>
  <c r="Q8" i="2"/>
  <c r="J8" i="2"/>
  <c r="R8" i="2"/>
  <c r="G8" i="2"/>
  <c r="K8" i="2"/>
  <c r="H8" i="2"/>
  <c r="L8" i="2"/>
  <c r="P8" i="2"/>
  <c r="M8" i="2"/>
  <c r="N8" i="2"/>
  <c r="O8" i="2"/>
  <c r="O9" i="2"/>
  <c r="P9" i="2"/>
  <c r="I9" i="2"/>
  <c r="Q9" i="2"/>
  <c r="H9" i="2"/>
  <c r="J9" i="2"/>
  <c r="R9" i="2"/>
  <c r="K9" i="2"/>
  <c r="L9" i="2"/>
  <c r="M9" i="2"/>
  <c r="G9" i="2"/>
  <c r="N9" i="2"/>
  <c r="G7" i="2"/>
  <c r="N7" i="2"/>
  <c r="O7" i="2"/>
  <c r="L7" i="2"/>
  <c r="P7" i="2"/>
  <c r="I7" i="2"/>
  <c r="Q7" i="2"/>
  <c r="J7" i="2"/>
  <c r="R7" i="2"/>
  <c r="H7" i="2"/>
  <c r="K7" i="2"/>
  <c r="M7" i="2"/>
  <c r="J6" i="2"/>
  <c r="R6" i="2"/>
  <c r="K6" i="2"/>
  <c r="L6" i="2"/>
  <c r="M6" i="2"/>
  <c r="P6" i="2"/>
  <c r="N6" i="2"/>
  <c r="O6" i="2"/>
  <c r="I6" i="2"/>
  <c r="Q6" i="2"/>
  <c r="H6" i="2"/>
  <c r="F6" i="2"/>
  <c r="G6" i="2"/>
  <c r="F9" i="2"/>
  <c r="E7" i="2"/>
  <c r="F7" i="2"/>
  <c r="D10" i="2"/>
  <c r="D15" i="2" s="1"/>
  <c r="E6" i="2"/>
  <c r="D25" i="2"/>
  <c r="D27" i="2" s="1"/>
  <c r="D13" i="1"/>
  <c r="C18" i="1"/>
  <c r="C16" i="1"/>
  <c r="C17" i="1"/>
  <c r="C19" i="1"/>
  <c r="C40" i="1"/>
  <c r="C39" i="1"/>
  <c r="C38" i="1"/>
  <c r="C37" i="1"/>
  <c r="I25" i="2" l="1"/>
  <c r="I30" i="2" s="1"/>
  <c r="H25" i="2"/>
  <c r="H30" i="2" s="1"/>
  <c r="R25" i="2"/>
  <c r="R30" i="2" s="1"/>
  <c r="M25" i="2"/>
  <c r="M30" i="2" s="1"/>
  <c r="O25" i="2"/>
  <c r="O27" i="2" s="1"/>
  <c r="K25" i="2"/>
  <c r="K29" i="2" s="1"/>
  <c r="N25" i="2"/>
  <c r="N29" i="2" s="1"/>
  <c r="Q25" i="2"/>
  <c r="Q28" i="2" s="1"/>
  <c r="L25" i="2"/>
  <c r="L27" i="2" s="1"/>
  <c r="P25" i="2"/>
  <c r="P28" i="2" s="1"/>
  <c r="J25" i="2"/>
  <c r="J27" i="2" s="1"/>
  <c r="F25" i="2"/>
  <c r="F28" i="2" s="1"/>
  <c r="G25" i="2"/>
  <c r="G29" i="2" s="1"/>
  <c r="K27" i="2"/>
  <c r="O10" i="2"/>
  <c r="O13" i="2" s="1"/>
  <c r="G10" i="2"/>
  <c r="G14" i="2" s="1"/>
  <c r="L10" i="2"/>
  <c r="L12" i="2" s="1"/>
  <c r="P10" i="2"/>
  <c r="P12" i="2" s="1"/>
  <c r="Q10" i="2"/>
  <c r="Q12" i="2" s="1"/>
  <c r="R10" i="2"/>
  <c r="R15" i="2" s="1"/>
  <c r="N10" i="2"/>
  <c r="M10" i="2"/>
  <c r="H10" i="2"/>
  <c r="K10" i="2"/>
  <c r="I10" i="2"/>
  <c r="J10" i="2"/>
  <c r="F10" i="2"/>
  <c r="F14" i="2" s="1"/>
  <c r="E10" i="2"/>
  <c r="E14" i="2" s="1"/>
  <c r="D13" i="2"/>
  <c r="D12" i="2"/>
  <c r="D14" i="2"/>
  <c r="D29" i="2"/>
  <c r="D30" i="2"/>
  <c r="D28" i="2"/>
  <c r="C41" i="1"/>
  <c r="C43" i="1" s="1"/>
  <c r="C20" i="1"/>
  <c r="C22" i="1" s="1"/>
  <c r="N27" i="2" l="1"/>
  <c r="Q27" i="2"/>
  <c r="M28" i="2"/>
  <c r="F29" i="2"/>
  <c r="R29" i="2"/>
  <c r="M29" i="2"/>
  <c r="F30" i="2"/>
  <c r="R27" i="2"/>
  <c r="F27" i="2"/>
  <c r="R28" i="2"/>
  <c r="J30" i="2"/>
  <c r="M27" i="2"/>
  <c r="I29" i="2"/>
  <c r="P29" i="2"/>
  <c r="I28" i="2"/>
  <c r="O29" i="2"/>
  <c r="O31" i="2" s="1"/>
  <c r="O32" i="2" s="1"/>
  <c r="O28" i="2"/>
  <c r="P27" i="2"/>
  <c r="I27" i="2"/>
  <c r="Q30" i="2"/>
  <c r="H28" i="2"/>
  <c r="K30" i="2"/>
  <c r="K31" i="2" s="1"/>
  <c r="K32" i="2" s="1"/>
  <c r="P30" i="2"/>
  <c r="O30" i="2"/>
  <c r="H29" i="2"/>
  <c r="K28" i="2"/>
  <c r="H27" i="2"/>
  <c r="G30" i="2"/>
  <c r="N28" i="2"/>
  <c r="N30" i="2"/>
  <c r="L30" i="2"/>
  <c r="J28" i="2"/>
  <c r="L28" i="2"/>
  <c r="Q29" i="2"/>
  <c r="L29" i="2"/>
  <c r="G27" i="2"/>
  <c r="J29" i="2"/>
  <c r="G28" i="2"/>
  <c r="G15" i="2"/>
  <c r="Q14" i="2"/>
  <c r="O14" i="2"/>
  <c r="Q15" i="2"/>
  <c r="O12" i="2"/>
  <c r="Q13" i="2"/>
  <c r="G12" i="2"/>
  <c r="R13" i="2"/>
  <c r="G13" i="2"/>
  <c r="O15" i="2"/>
  <c r="R12" i="2"/>
  <c r="R14" i="2"/>
  <c r="P15" i="2"/>
  <c r="L14" i="2"/>
  <c r="L13" i="2"/>
  <c r="L15" i="2"/>
  <c r="P13" i="2"/>
  <c r="P14" i="2"/>
  <c r="K13" i="2"/>
  <c r="K14" i="2"/>
  <c r="K15" i="2"/>
  <c r="K12" i="2"/>
  <c r="N15" i="2"/>
  <c r="N13" i="2"/>
  <c r="N12" i="2"/>
  <c r="N14" i="2"/>
  <c r="H15" i="2"/>
  <c r="H13" i="2"/>
  <c r="H14" i="2"/>
  <c r="H12" i="2"/>
  <c r="J13" i="2"/>
  <c r="J15" i="2"/>
  <c r="J14" i="2"/>
  <c r="J12" i="2"/>
  <c r="M12" i="2"/>
  <c r="M15" i="2"/>
  <c r="M14" i="2"/>
  <c r="M13" i="2"/>
  <c r="I12" i="2"/>
  <c r="I14" i="2"/>
  <c r="I15" i="2"/>
  <c r="I13" i="2"/>
  <c r="F15" i="2"/>
  <c r="F13" i="2"/>
  <c r="F12" i="2"/>
  <c r="E13" i="2"/>
  <c r="E12" i="2"/>
  <c r="E15" i="2"/>
  <c r="D16" i="2"/>
  <c r="D17" i="2" s="1"/>
  <c r="D31" i="2"/>
  <c r="D32" i="2" s="1"/>
  <c r="C49" i="1"/>
  <c r="D49" i="1" s="1"/>
  <c r="C51" i="1" s="1"/>
  <c r="C48" i="1"/>
  <c r="D48" i="1" s="1"/>
  <c r="C50" i="1" s="1"/>
  <c r="M31" i="2" l="1"/>
  <c r="M32" i="2" s="1"/>
  <c r="F31" i="2"/>
  <c r="F32" i="2" s="1"/>
  <c r="R31" i="2"/>
  <c r="R32" i="2" s="1"/>
  <c r="Q31" i="2"/>
  <c r="Q32" i="2" s="1"/>
  <c r="H31" i="2"/>
  <c r="H32" i="2" s="1"/>
  <c r="I31" i="2"/>
  <c r="I32" i="2" s="1"/>
  <c r="P31" i="2"/>
  <c r="P32" i="2" s="1"/>
  <c r="N31" i="2"/>
  <c r="N32" i="2" s="1"/>
  <c r="L31" i="2"/>
  <c r="L32" i="2" s="1"/>
  <c r="G31" i="2"/>
  <c r="G32" i="2" s="1"/>
  <c r="J31" i="2"/>
  <c r="J32" i="2" s="1"/>
  <c r="Q16" i="2"/>
  <c r="Q17" i="2" s="1"/>
  <c r="G16" i="2"/>
  <c r="G17" i="2" s="1"/>
  <c r="O16" i="2"/>
  <c r="O17" i="2" s="1"/>
  <c r="O33" i="2" s="1"/>
  <c r="R16" i="2"/>
  <c r="R17" i="2" s="1"/>
  <c r="R33" i="2" s="1"/>
  <c r="L16" i="2"/>
  <c r="L17" i="2" s="1"/>
  <c r="P16" i="2"/>
  <c r="P17" i="2" s="1"/>
  <c r="P33" i="2" s="1"/>
  <c r="H16" i="2"/>
  <c r="H17" i="2" s="1"/>
  <c r="K16" i="2"/>
  <c r="K17" i="2" s="1"/>
  <c r="K33" i="2" s="1"/>
  <c r="I16" i="2"/>
  <c r="I17" i="2" s="1"/>
  <c r="I33" i="2" s="1"/>
  <c r="N16" i="2"/>
  <c r="N17" i="2" s="1"/>
  <c r="M16" i="2"/>
  <c r="M17" i="2" s="1"/>
  <c r="J16" i="2"/>
  <c r="J17" i="2" s="1"/>
  <c r="F16" i="2"/>
  <c r="F17" i="2" s="1"/>
  <c r="F33" i="2" s="1"/>
  <c r="D33" i="2"/>
  <c r="E16" i="2"/>
  <c r="E17" i="2" s="1"/>
  <c r="M33" i="2" l="1"/>
  <c r="H33" i="2"/>
  <c r="Q33" i="2"/>
  <c r="N33" i="2"/>
  <c r="L33" i="2"/>
  <c r="G33" i="2"/>
  <c r="J33" i="2"/>
  <c r="I35" i="2" s="1"/>
  <c r="E33" i="2"/>
</calcChain>
</file>

<file path=xl/sharedStrings.xml><?xml version="1.0" encoding="utf-8"?>
<sst xmlns="http://schemas.openxmlformats.org/spreadsheetml/2006/main" count="103" uniqueCount="69">
  <si>
    <t>Должность</t>
  </si>
  <si>
    <t>Количество человек</t>
  </si>
  <si>
    <t>Размер з/п</t>
  </si>
  <si>
    <t>Заработная плата в месяц</t>
  </si>
  <si>
    <t>Директор</t>
  </si>
  <si>
    <t>Директор по развитию сети и финансам</t>
  </si>
  <si>
    <t>Директор по строительству</t>
  </si>
  <si>
    <t>Главный инженер-Начальник службы по эксплуатации АГНКС (для всей сети АГНКС). Функционал - Надзорные функции за работой сети АГНКС, создание и контроль исполнения производственных инструкций и инструкций по охране труда, формирование ППР, планов ТО и контроль за их исполнением, обеспечение бесперебойной работы сети АГНКС, контроль за аттестацией персонала, ответственный по ТБ.</t>
  </si>
  <si>
    <t>Главный бухгалтер</t>
  </si>
  <si>
    <t>Бухгалтер по учету товарно-материальных ценностей (обработка документов по торговым зонам на АГНКС) - вакансия до пуска в эксплуатацию 3 АГНКС</t>
  </si>
  <si>
    <t>Бухгалтер по заработной плате</t>
  </si>
  <si>
    <t>Итого ФОТ по управляющей компании руб./мес.</t>
  </si>
  <si>
    <t>Начисления на ФОТ</t>
  </si>
  <si>
    <t>ПФ</t>
  </si>
  <si>
    <t>ФСС</t>
  </si>
  <si>
    <t>ФОМС</t>
  </si>
  <si>
    <t>Взнос за травматизм</t>
  </si>
  <si>
    <t>Итого начислений на ФОТ по Управляющей компании в месяц</t>
  </si>
  <si>
    <t>Общая сумма ФОТ и начислений в месяц по Управляющей компании (расходы управляющей компании распределяются на 10 АГНКС в равных долях)</t>
  </si>
  <si>
    <t>Сумма расходов на ФОТ и начислений в месяц по Управляющей компании распределяемая на 10 АГНКС в равных долях</t>
  </si>
  <si>
    <r>
      <t>Типовое штатное расписание АГНКС 2000 м</t>
    </r>
    <r>
      <rPr>
        <b/>
        <vertAlign val="superscript"/>
        <sz val="12"/>
        <color rgb="FF000000"/>
        <rFont val="Times New Roman"/>
        <family val="1"/>
        <charset val="204"/>
      </rPr>
      <t>3</t>
    </r>
    <r>
      <rPr>
        <b/>
        <sz val="12"/>
        <color rgb="FF000000"/>
        <rFont val="Times New Roman"/>
        <family val="1"/>
        <charset val="204"/>
      </rPr>
      <t>/час</t>
    </r>
  </si>
  <si>
    <t>Мастер (Отвечает за безопасность газоопасных и огневых работ, безопасную заправку автомобилей бесперебойную работу АГНКС).</t>
  </si>
  <si>
    <t>Сменный персонал (4 смены по 12 часов)</t>
  </si>
  <si>
    <t>Наполнитель баллонов-кассир</t>
  </si>
  <si>
    <t>Машинист смена - обеспечение бесперебойной и безаварийной работы оборудования АГНКС, наполнение баллонов.</t>
  </si>
  <si>
    <t>Итого ФОТ руб./мес.</t>
  </si>
  <si>
    <t>Итого начислений на ФОТ по АГНКС</t>
  </si>
  <si>
    <t>Общая сумма расходов на ФОТ и начисления на ФОТ в месяц по АГНКС</t>
  </si>
  <si>
    <t>руб.</t>
  </si>
  <si>
    <t>Сводные данные по ФОТ</t>
  </si>
  <si>
    <t>Наименование показателя</t>
  </si>
  <si>
    <t>Месяц</t>
  </si>
  <si>
    <t>Квартал</t>
  </si>
  <si>
    <t>Общая сумма ФОТ и начислений в целом по холдингу</t>
  </si>
  <si>
    <t>Общая сумма ФОТ и начислений на одну АГНКС (расходы управляющей компании распределяются на 10 АГНКС в равных долях)</t>
  </si>
  <si>
    <t>предыдущие данные</t>
  </si>
  <si>
    <r>
      <rPr>
        <u/>
        <sz val="11"/>
        <color theme="1"/>
        <rFont val="Calibri"/>
        <family val="2"/>
        <charset val="204"/>
        <scheme val="minor"/>
      </rPr>
      <t>Примечание:</t>
    </r>
    <r>
      <rPr>
        <sz val="11"/>
        <color theme="1"/>
        <rFont val="Calibri"/>
        <family val="2"/>
        <charset val="204"/>
        <scheme val="minor"/>
      </rPr>
      <t xml:space="preserve"> Необходимое обслуживание оборудования АГНКС осуществляется по договорам (что позволяет сократить штат слесарей). В торговом зале организуется 2 места работы для операторов АГНКС с доступом к пульту управления и кассе. Смены с 07:00 до 19:00. Пиковые нагрузки с 4:30 до 7:00 и с 20:00 и до 24:00 (рабочий день). В ночную смену - 2 человека.</t>
    </r>
  </si>
  <si>
    <t>Администратор сетевых систем</t>
  </si>
  <si>
    <t>Уборщица</t>
  </si>
  <si>
    <t>Штатное расписание Управляющей компании (на 3 АГНКС)</t>
  </si>
  <si>
    <t>График начисления по кварталам</t>
  </si>
  <si>
    <t>Управляющая компания</t>
  </si>
  <si>
    <r>
      <t>АГНКС 2000 м</t>
    </r>
    <r>
      <rPr>
        <b/>
        <vertAlign val="superscript"/>
        <sz val="12"/>
        <color rgb="FF000000"/>
        <rFont val="Times New Roman"/>
        <family val="1"/>
        <charset val="204"/>
      </rPr>
      <t>3</t>
    </r>
    <r>
      <rPr>
        <b/>
        <sz val="12"/>
        <color rgb="FF000000"/>
        <rFont val="Times New Roman"/>
        <family val="1"/>
        <charset val="204"/>
      </rPr>
      <t>/час</t>
    </r>
  </si>
  <si>
    <t>Сменный персонал                                                         (4 смены по 12 часов)</t>
  </si>
  <si>
    <t>I</t>
  </si>
  <si>
    <t>II</t>
  </si>
  <si>
    <t>III</t>
  </si>
  <si>
    <t xml:space="preserve">IV </t>
  </si>
  <si>
    <t>V</t>
  </si>
  <si>
    <t>VI</t>
  </si>
  <si>
    <t>VII</t>
  </si>
  <si>
    <t xml:space="preserve">VIII </t>
  </si>
  <si>
    <t>IX</t>
  </si>
  <si>
    <t>X</t>
  </si>
  <si>
    <t>XI</t>
  </si>
  <si>
    <t>Итого ФОТ по управляющей компании руб.</t>
  </si>
  <si>
    <t>Общая сумма ФОТ и начислений в месяц по Управляющей компании (расходы управляющей компании распределяются на 3 АГНКС в равных долях)</t>
  </si>
  <si>
    <t>XII</t>
  </si>
  <si>
    <t>XIII</t>
  </si>
  <si>
    <t>XIV</t>
  </si>
  <si>
    <t>Для ввода объекта нужно будет принять инженера по охране труда по трудовому договору. Цель - аттестацию персонала проводит комиссия из 3 человек и в составе должен быть инженер по охране труда.</t>
  </si>
  <si>
    <t>Персонал АГНКС (кроме мастера) принимаем за месяц до начала пусконаладки.</t>
  </si>
  <si>
    <t>Итого ФОТ по АГНКС руб.</t>
  </si>
  <si>
    <t>Начисления на по АГНКС ФОТ</t>
  </si>
  <si>
    <t>Общая сумма расходов на ФОТ и начисления на ФОТ в месяц по АГНКС, руб.</t>
  </si>
  <si>
    <t>Начисления на ФОТ по управляющей компании</t>
  </si>
  <si>
    <t>Общая сумма ФОТ и начислений в целом</t>
  </si>
  <si>
    <t>Штатное расписание Управляющей АГНКС компании</t>
  </si>
  <si>
    <t>Главный бухгалтер (аутсорсинг)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</si>
</sst>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* #,##0_-;\-* #,##0_-;_-* &quot;-&quot;??_-;_-@_-"/>
    <numFmt numFmtId="165" formatCode="_-* #,##0.00_р_._-;\-* #,##0.00_р_._-;_-* &quot;-&quot;??_р_._-;_-@_-"/>
    <numFmt numFmtId="166" formatCode="_-* #,##0_р_._-;\-* #,##0_р_._-;_-* &quot;-&quot;??_р_._-;_-@_-"/>
    <numFmt numFmtId="167" formatCode="0.0%"/>
    <numFmt numFmtId="168" formatCode="_-* #,##0.00\ _₽_-;\-* #,##0.00\ _₽_-;_-* &quot;-&quot;??\ _₽_-;_-@_-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vertAlign val="superscript"/>
      <sz val="12"/>
      <color rgb="FF000000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14">
    <xf numFmtId="0" fontId="0" fillId="0" borderId="0" xfId="0"/>
    <xf numFmtId="2" fontId="0" fillId="0" borderId="0" xfId="0" applyNumberFormat="1" applyAlignment="1">
      <alignment wrapText="1"/>
    </xf>
    <xf numFmtId="164" fontId="0" fillId="0" borderId="0" xfId="1" applyNumberFormat="1" applyFont="1"/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3" fillId="0" borderId="2" xfId="3" applyNumberFormat="1" applyFont="1" applyBorder="1" applyAlignment="1">
      <alignment horizontal="left" vertical="center" wrapText="1"/>
    </xf>
    <xf numFmtId="3" fontId="3" fillId="0" borderId="2" xfId="3" applyNumberFormat="1" applyFont="1" applyBorder="1" applyAlignment="1">
      <alignment horizontal="center" vertical="center" wrapText="1"/>
    </xf>
    <xf numFmtId="3" fontId="3" fillId="0" borderId="3" xfId="3" applyNumberFormat="1" applyFont="1" applyBorder="1" applyAlignment="1">
      <alignment horizontal="left" vertical="center" wrapText="1"/>
    </xf>
    <xf numFmtId="3" fontId="3" fillId="0" borderId="3" xfId="3" applyNumberFormat="1" applyFont="1" applyBorder="1" applyAlignment="1">
      <alignment horizontal="center" vertical="center" wrapText="1"/>
    </xf>
    <xf numFmtId="3" fontId="3" fillId="0" borderId="4" xfId="3" applyNumberFormat="1" applyFont="1" applyBorder="1" applyAlignment="1">
      <alignment horizontal="left" vertical="center" wrapText="1"/>
    </xf>
    <xf numFmtId="3" fontId="3" fillId="0" borderId="4" xfId="3" applyNumberFormat="1" applyFont="1" applyBorder="1" applyAlignment="1">
      <alignment horizontal="center" vertical="center" wrapText="1"/>
    </xf>
    <xf numFmtId="2" fontId="0" fillId="0" borderId="0" xfId="0" applyNumberFormat="1" applyAlignment="1">
      <alignment vertical="center" wrapText="1"/>
    </xf>
    <xf numFmtId="3" fontId="4" fillId="0" borderId="1" xfId="0" applyNumberFormat="1" applyFont="1" applyBorder="1" applyAlignment="1">
      <alignment vertical="center" wrapText="1"/>
    </xf>
    <xf numFmtId="3" fontId="4" fillId="0" borderId="1" xfId="3" applyNumberFormat="1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166" fontId="0" fillId="0" borderId="0" xfId="3" applyNumberFormat="1" applyFont="1" applyAlignment="1">
      <alignment horizontal="center" vertical="center" wrapText="1"/>
    </xf>
    <xf numFmtId="3" fontId="3" fillId="0" borderId="5" xfId="3" applyNumberFormat="1" applyFont="1" applyBorder="1" applyAlignment="1">
      <alignment horizontal="left" vertical="center" wrapText="1"/>
    </xf>
    <xf numFmtId="9" fontId="3" fillId="0" borderId="5" xfId="2" applyFont="1" applyBorder="1" applyAlignment="1">
      <alignment horizontal="center" vertical="center" wrapText="1"/>
    </xf>
    <xf numFmtId="3" fontId="3" fillId="0" borderId="5" xfId="3" applyNumberFormat="1" applyFont="1" applyBorder="1" applyAlignment="1">
      <alignment horizontal="center" vertical="center" wrapText="1"/>
    </xf>
    <xf numFmtId="166" fontId="0" fillId="0" borderId="0" xfId="0" applyNumberFormat="1" applyAlignment="1">
      <alignment horizontal="center" vertical="center" wrapText="1"/>
    </xf>
    <xf numFmtId="9" fontId="3" fillId="0" borderId="3" xfId="2" applyFont="1" applyBorder="1" applyAlignment="1">
      <alignment horizontal="center" vertical="center" wrapText="1"/>
    </xf>
    <xf numFmtId="166" fontId="0" fillId="0" borderId="0" xfId="0" applyNumberFormat="1" applyAlignment="1">
      <alignment wrapText="1"/>
    </xf>
    <xf numFmtId="167" fontId="3" fillId="0" borderId="4" xfId="2" applyNumberFormat="1" applyFont="1" applyBorder="1" applyAlignment="1">
      <alignment horizontal="center" vertical="center" wrapText="1"/>
    </xf>
    <xf numFmtId="3" fontId="4" fillId="0" borderId="1" xfId="3" applyNumberFormat="1" applyFont="1" applyBorder="1" applyAlignment="1">
      <alignment horizontal="left" vertical="center" wrapText="1"/>
    </xf>
    <xf numFmtId="9" fontId="4" fillId="0" borderId="1" xfId="2" applyFont="1" applyBorder="1" applyAlignment="1">
      <alignment horizontal="center" vertical="center" wrapText="1"/>
    </xf>
    <xf numFmtId="0" fontId="0" fillId="0" borderId="0" xfId="0" applyAlignment="1">
      <alignment wrapText="1"/>
    </xf>
    <xf numFmtId="3" fontId="4" fillId="0" borderId="0" xfId="3" applyNumberFormat="1" applyFont="1" applyBorder="1" applyAlignment="1">
      <alignment horizontal="left" vertical="center" wrapText="1"/>
    </xf>
    <xf numFmtId="9" fontId="4" fillId="0" borderId="0" xfId="2" applyFont="1" applyBorder="1" applyAlignment="1">
      <alignment horizontal="center" vertical="center" wrapText="1"/>
    </xf>
    <xf numFmtId="3" fontId="4" fillId="0" borderId="0" xfId="3" applyNumberFormat="1" applyFont="1" applyBorder="1" applyAlignment="1">
      <alignment horizontal="center" vertical="center" wrapText="1"/>
    </xf>
    <xf numFmtId="164" fontId="5" fillId="0" borderId="1" xfId="1" applyNumberFormat="1" applyFont="1" applyBorder="1" applyAlignment="1">
      <alignment horizontal="center" vertical="center"/>
    </xf>
    <xf numFmtId="3" fontId="3" fillId="0" borderId="1" xfId="3" applyNumberFormat="1" applyFont="1" applyBorder="1" applyAlignment="1">
      <alignment horizontal="center" vertical="center" wrapText="1"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 wrapText="1"/>
    </xf>
    <xf numFmtId="3" fontId="4" fillId="0" borderId="1" xfId="0" applyNumberFormat="1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164" fontId="0" fillId="0" borderId="0" xfId="1" applyNumberFormat="1" applyFont="1" applyAlignment="1">
      <alignment horizontal="center" vertical="center"/>
    </xf>
    <xf numFmtId="164" fontId="0" fillId="0" borderId="0" xfId="1" applyNumberFormat="1" applyFont="1" applyAlignment="1">
      <alignment horizontal="center" vertical="center" wrapText="1"/>
    </xf>
    <xf numFmtId="168" fontId="0" fillId="0" borderId="0" xfId="0" applyNumberFormat="1" applyAlignment="1">
      <alignment wrapText="1"/>
    </xf>
    <xf numFmtId="3" fontId="3" fillId="0" borderId="9" xfId="3" applyNumberFormat="1" applyFont="1" applyBorder="1" applyAlignment="1">
      <alignment horizontal="center" vertical="center" wrapText="1"/>
    </xf>
    <xf numFmtId="3" fontId="8" fillId="0" borderId="9" xfId="3" applyNumberFormat="1" applyFont="1" applyBorder="1" applyAlignment="1">
      <alignment horizontal="left" vertical="center" wrapText="1"/>
    </xf>
    <xf numFmtId="3" fontId="3" fillId="0" borderId="9" xfId="3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3" fontId="4" fillId="0" borderId="0" xfId="3" applyNumberFormat="1" applyFont="1" applyBorder="1" applyAlignment="1">
      <alignment vertical="center" wrapText="1"/>
    </xf>
    <xf numFmtId="3" fontId="3" fillId="0" borderId="5" xfId="3" applyNumberFormat="1" applyFont="1" applyBorder="1" applyAlignment="1">
      <alignment vertical="center" wrapText="1"/>
    </xf>
    <xf numFmtId="3" fontId="3" fillId="0" borderId="10" xfId="3" applyNumberFormat="1" applyFont="1" applyBorder="1" applyAlignment="1">
      <alignment horizontal="left" vertical="center" wrapText="1"/>
    </xf>
    <xf numFmtId="3" fontId="3" fillId="0" borderId="10" xfId="3" applyNumberFormat="1" applyFont="1" applyBorder="1" applyAlignment="1">
      <alignment horizontal="center" vertical="center" wrapText="1"/>
    </xf>
    <xf numFmtId="3" fontId="4" fillId="0" borderId="5" xfId="3" applyNumberFormat="1" applyFont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3" fontId="0" fillId="0" borderId="0" xfId="1" applyNumberFormat="1" applyFon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167" fontId="4" fillId="0" borderId="1" xfId="2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3" fontId="0" fillId="0" borderId="5" xfId="1" applyNumberFormat="1" applyFont="1" applyBorder="1" applyAlignment="1">
      <alignment horizontal="center" vertical="center"/>
    </xf>
    <xf numFmtId="3" fontId="3" fillId="2" borderId="2" xfId="3" applyNumberFormat="1" applyFont="1" applyFill="1" applyBorder="1" applyAlignment="1">
      <alignment horizontal="center" vertical="center" wrapText="1"/>
    </xf>
    <xf numFmtId="3" fontId="3" fillId="2" borderId="3" xfId="3" applyNumberFormat="1" applyFont="1" applyFill="1" applyBorder="1" applyAlignment="1">
      <alignment horizontal="center" vertical="center" wrapText="1"/>
    </xf>
    <xf numFmtId="3" fontId="3" fillId="2" borderId="4" xfId="3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3" fontId="3" fillId="2" borderId="16" xfId="3" applyNumberFormat="1" applyFont="1" applyFill="1" applyBorder="1" applyAlignment="1">
      <alignment horizontal="center" vertical="center" wrapText="1"/>
    </xf>
    <xf numFmtId="3" fontId="3" fillId="2" borderId="17" xfId="3" applyNumberFormat="1" applyFont="1" applyFill="1" applyBorder="1" applyAlignment="1">
      <alignment horizontal="center" vertical="center" wrapText="1"/>
    </xf>
    <xf numFmtId="3" fontId="3" fillId="2" borderId="18" xfId="3" applyNumberFormat="1" applyFont="1" applyFill="1" applyBorder="1" applyAlignment="1">
      <alignment horizontal="center" vertical="center" wrapText="1"/>
    </xf>
    <xf numFmtId="3" fontId="4" fillId="0" borderId="6" xfId="3" applyNumberFormat="1" applyFont="1" applyBorder="1" applyAlignment="1">
      <alignment horizontal="center" vertical="center" wrapText="1"/>
    </xf>
    <xf numFmtId="166" fontId="0" fillId="0" borderId="14" xfId="3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3" fontId="3" fillId="2" borderId="14" xfId="3" applyNumberFormat="1" applyFont="1" applyFill="1" applyBorder="1" applyAlignment="1">
      <alignment horizontal="center" vertical="center" wrapText="1"/>
    </xf>
    <xf numFmtId="3" fontId="3" fillId="2" borderId="19" xfId="3" applyNumberFormat="1" applyFont="1" applyFill="1" applyBorder="1" applyAlignment="1">
      <alignment horizontal="center" vertical="center" wrapText="1"/>
    </xf>
    <xf numFmtId="3" fontId="4" fillId="2" borderId="6" xfId="3" applyNumberFormat="1" applyFont="1" applyFill="1" applyBorder="1" applyAlignment="1">
      <alignment horizontal="center" vertical="center" wrapText="1"/>
    </xf>
    <xf numFmtId="3" fontId="4" fillId="2" borderId="6" xfId="0" applyNumberFormat="1" applyFont="1" applyFill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center" vertical="center" wrapText="1"/>
    </xf>
    <xf numFmtId="3" fontId="3" fillId="0" borderId="22" xfId="3" applyNumberFormat="1" applyFont="1" applyBorder="1" applyAlignment="1">
      <alignment horizontal="center" vertical="center" wrapText="1"/>
    </xf>
    <xf numFmtId="3" fontId="4" fillId="0" borderId="21" xfId="3" applyNumberFormat="1" applyFont="1" applyBorder="1" applyAlignment="1">
      <alignment horizontal="center" vertical="center" wrapText="1"/>
    </xf>
    <xf numFmtId="3" fontId="0" fillId="0" borderId="23" xfId="0" applyNumberFormat="1" applyBorder="1" applyAlignment="1">
      <alignment horizontal="center" vertical="center" wrapText="1"/>
    </xf>
    <xf numFmtId="3" fontId="0" fillId="0" borderId="0" xfId="1" applyNumberFormat="1" applyFont="1" applyBorder="1" applyAlignment="1">
      <alignment horizontal="center" vertical="center"/>
    </xf>
    <xf numFmtId="3" fontId="3" fillId="0" borderId="24" xfId="3" applyNumberFormat="1" applyFont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 wrapText="1"/>
    </xf>
    <xf numFmtId="2" fontId="0" fillId="0" borderId="0" xfId="0" applyNumberFormat="1" applyBorder="1" applyAlignment="1">
      <alignment wrapText="1"/>
    </xf>
    <xf numFmtId="3" fontId="3" fillId="0" borderId="25" xfId="3" applyNumberFormat="1" applyFont="1" applyBorder="1" applyAlignment="1">
      <alignment horizontal="center" vertical="center" wrapText="1"/>
    </xf>
    <xf numFmtId="3" fontId="0" fillId="0" borderId="26" xfId="0" applyNumberFormat="1" applyBorder="1" applyAlignment="1">
      <alignment horizontal="center" vertical="center" wrapText="1"/>
    </xf>
    <xf numFmtId="3" fontId="3" fillId="0" borderId="23" xfId="3" applyNumberFormat="1" applyFont="1" applyBorder="1" applyAlignment="1">
      <alignment horizontal="center" vertical="center" wrapText="1"/>
    </xf>
    <xf numFmtId="3" fontId="4" fillId="0" borderId="21" xfId="0" applyNumberFormat="1" applyFont="1" applyBorder="1" applyAlignment="1">
      <alignment horizontal="center" vertical="center" wrapText="1"/>
    </xf>
    <xf numFmtId="3" fontId="10" fillId="0" borderId="0" xfId="0" applyNumberFormat="1" applyFont="1" applyAlignment="1">
      <alignment horizontal="center" vertical="center" wrapText="1"/>
    </xf>
    <xf numFmtId="3" fontId="10" fillId="0" borderId="0" xfId="1" applyNumberFormat="1" applyFont="1" applyAlignment="1">
      <alignment horizontal="center" vertical="center"/>
    </xf>
    <xf numFmtId="0" fontId="11" fillId="0" borderId="0" xfId="0" applyFont="1" applyBorder="1" applyAlignment="1">
      <alignment horizontal="left" vertical="center" wrapText="1"/>
    </xf>
    <xf numFmtId="164" fontId="11" fillId="0" borderId="0" xfId="1" applyNumberFormat="1" applyFont="1" applyBorder="1" applyAlignment="1">
      <alignment horizontal="center" vertical="center"/>
    </xf>
    <xf numFmtId="3" fontId="12" fillId="0" borderId="15" xfId="0" applyNumberFormat="1" applyFont="1" applyBorder="1" applyAlignment="1">
      <alignment horizontal="center" vertical="center" wrapText="1"/>
    </xf>
    <xf numFmtId="3" fontId="9" fillId="0" borderId="15" xfId="3" applyNumberFormat="1" applyFont="1" applyBorder="1" applyAlignment="1">
      <alignment horizontal="center" vertical="center" wrapText="1"/>
    </xf>
    <xf numFmtId="2" fontId="12" fillId="0" borderId="0" xfId="0" applyNumberFormat="1" applyFont="1" applyAlignment="1">
      <alignment wrapText="1"/>
    </xf>
    <xf numFmtId="3" fontId="2" fillId="0" borderId="1" xfId="0" applyNumberFormat="1" applyFont="1" applyFill="1" applyBorder="1" applyAlignment="1">
      <alignment horizontal="center" vertical="center" wrapText="1"/>
    </xf>
    <xf numFmtId="3" fontId="2" fillId="0" borderId="20" xfId="0" applyNumberFormat="1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3" fontId="0" fillId="0" borderId="0" xfId="0" applyNumberForma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3" fontId="4" fillId="0" borderId="6" xfId="0" applyNumberFormat="1" applyFont="1" applyBorder="1" applyAlignment="1">
      <alignment horizontal="left" vertical="center" wrapText="1"/>
    </xf>
    <xf numFmtId="3" fontId="4" fillId="0" borderId="7" xfId="0" applyNumberFormat="1" applyFont="1" applyBorder="1" applyAlignment="1">
      <alignment horizontal="left" vertical="center" wrapText="1"/>
    </xf>
    <xf numFmtId="3" fontId="4" fillId="0" borderId="8" xfId="0" applyNumberFormat="1" applyFont="1" applyBorder="1" applyAlignment="1">
      <alignment horizontal="left" vertical="center" wrapText="1"/>
    </xf>
    <xf numFmtId="3" fontId="4" fillId="0" borderId="5" xfId="3" applyNumberFormat="1" applyFont="1" applyBorder="1" applyAlignment="1">
      <alignment horizontal="center" vertical="center" wrapText="1"/>
    </xf>
    <xf numFmtId="3" fontId="4" fillId="0" borderId="0" xfId="3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3" fontId="3" fillId="0" borderId="6" xfId="3" applyNumberFormat="1" applyFont="1" applyBorder="1" applyAlignment="1">
      <alignment horizontal="center" vertical="center" wrapText="1"/>
    </xf>
    <xf numFmtId="3" fontId="3" fillId="0" borderId="7" xfId="3" applyNumberFormat="1" applyFont="1" applyBorder="1" applyAlignment="1">
      <alignment horizontal="center" vertical="center" wrapText="1"/>
    </xf>
    <xf numFmtId="3" fontId="3" fillId="0" borderId="8" xfId="3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</cellXfs>
  <cellStyles count="4">
    <cellStyle name="Обычный" xfId="0" builtinId="0"/>
    <cellStyle name="Процентный" xfId="2" builtinId="5"/>
    <cellStyle name="Финансовый" xfId="1" builtinId="3"/>
    <cellStyle name="Финансовый 2" xfId="3" xr:uid="{E9248C8E-9718-47B2-9A9C-78468CF4F0F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093C40-EAA6-4961-9F4E-1D3F833CAEFD}">
  <sheetPr>
    <pageSetUpPr fitToPage="1"/>
  </sheetPr>
  <dimension ref="A2:T38"/>
  <sheetViews>
    <sheetView tabSelected="1" topLeftCell="A2" zoomScale="85" zoomScaleNormal="85" workbookViewId="0">
      <pane xSplit="4" ySplit="4" topLeftCell="E6" activePane="bottomRight" state="frozen"/>
      <selection activeCell="A2" sqref="A2"/>
      <selection pane="topRight" activeCell="E2" sqref="E2"/>
      <selection pane="bottomLeft" activeCell="A6" sqref="A6"/>
      <selection pane="bottomRight" activeCell="E9" sqref="E9"/>
    </sheetView>
  </sheetViews>
  <sheetFormatPr defaultRowHeight="15" x14ac:dyDescent="0.25"/>
  <cols>
    <col min="1" max="1" width="41" customWidth="1"/>
    <col min="2" max="4" width="14.7109375" customWidth="1"/>
    <col min="5" max="5" width="14.7109375" style="48" customWidth="1"/>
    <col min="6" max="6" width="14.7109375" style="49" customWidth="1"/>
    <col min="7" max="15" width="14.7109375" style="50" customWidth="1"/>
    <col min="16" max="18" width="14.7109375" customWidth="1"/>
  </cols>
  <sheetData>
    <row r="2" spans="1:18" ht="15.75" customHeight="1" x14ac:dyDescent="0.25">
      <c r="A2" s="100" t="s">
        <v>67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</row>
    <row r="3" spans="1:18" ht="15.75" x14ac:dyDescent="0.25">
      <c r="A3" s="41"/>
      <c r="B3" s="41"/>
    </row>
    <row r="4" spans="1:18" s="2" customFormat="1" ht="47.25" customHeight="1" x14ac:dyDescent="0.25">
      <c r="A4" s="52" t="s">
        <v>0</v>
      </c>
      <c r="B4" s="52" t="s">
        <v>1</v>
      </c>
      <c r="C4" s="52" t="s">
        <v>2</v>
      </c>
      <c r="D4" s="59" t="s">
        <v>3</v>
      </c>
      <c r="E4" s="90" t="s">
        <v>40</v>
      </c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2"/>
    </row>
    <row r="5" spans="1:18" s="2" customFormat="1" ht="15.75" x14ac:dyDescent="0.25">
      <c r="A5" s="93" t="s">
        <v>41</v>
      </c>
      <c r="B5" s="94"/>
      <c r="C5" s="95"/>
      <c r="D5" s="54"/>
      <c r="E5" s="70" t="s">
        <v>44</v>
      </c>
      <c r="F5" s="53" t="s">
        <v>45</v>
      </c>
      <c r="G5" s="53" t="s">
        <v>46</v>
      </c>
      <c r="H5" s="89" t="s">
        <v>47</v>
      </c>
      <c r="I5" s="53" t="s">
        <v>48</v>
      </c>
      <c r="J5" s="53" t="s">
        <v>49</v>
      </c>
      <c r="K5" s="53" t="s">
        <v>50</v>
      </c>
      <c r="L5" s="53" t="s">
        <v>51</v>
      </c>
      <c r="M5" s="53" t="s">
        <v>52</v>
      </c>
      <c r="N5" s="53" t="s">
        <v>53</v>
      </c>
      <c r="O5" s="53" t="s">
        <v>54</v>
      </c>
      <c r="P5" s="53" t="s">
        <v>57</v>
      </c>
      <c r="Q5" s="53" t="s">
        <v>58</v>
      </c>
      <c r="R5" s="53" t="s">
        <v>59</v>
      </c>
    </row>
    <row r="6" spans="1:18" s="2" customFormat="1" ht="15.75" x14ac:dyDescent="0.25">
      <c r="A6" s="5" t="s">
        <v>4</v>
      </c>
      <c r="B6" s="6">
        <v>1</v>
      </c>
      <c r="C6" s="56">
        <v>150000</v>
      </c>
      <c r="D6" s="60">
        <f t="shared" ref="D6:D9" si="0">C6*B6</f>
        <v>150000</v>
      </c>
      <c r="E6" s="71">
        <f>D6*3</f>
        <v>450000</v>
      </c>
      <c r="F6" s="6">
        <f>D6*3</f>
        <v>450000</v>
      </c>
      <c r="G6" s="6">
        <f>D6*3</f>
        <v>450000</v>
      </c>
      <c r="H6" s="6">
        <f>$D$6*3</f>
        <v>450000</v>
      </c>
      <c r="I6" s="6">
        <f t="shared" ref="I6:R6" si="1">$D$6*3</f>
        <v>450000</v>
      </c>
      <c r="J6" s="6">
        <f t="shared" si="1"/>
        <v>450000</v>
      </c>
      <c r="K6" s="6">
        <f t="shared" si="1"/>
        <v>450000</v>
      </c>
      <c r="L6" s="6">
        <f t="shared" si="1"/>
        <v>450000</v>
      </c>
      <c r="M6" s="6">
        <f t="shared" si="1"/>
        <v>450000</v>
      </c>
      <c r="N6" s="6">
        <f t="shared" si="1"/>
        <v>450000</v>
      </c>
      <c r="O6" s="6">
        <f t="shared" si="1"/>
        <v>450000</v>
      </c>
      <c r="P6" s="6">
        <f t="shared" si="1"/>
        <v>450000</v>
      </c>
      <c r="Q6" s="6">
        <f t="shared" si="1"/>
        <v>450000</v>
      </c>
      <c r="R6" s="6">
        <f t="shared" si="1"/>
        <v>450000</v>
      </c>
    </row>
    <row r="7" spans="1:18" s="2" customFormat="1" ht="15.75" x14ac:dyDescent="0.25">
      <c r="A7" s="7" t="s">
        <v>6</v>
      </c>
      <c r="B7" s="8">
        <v>1</v>
      </c>
      <c r="C7" s="57">
        <v>130000</v>
      </c>
      <c r="D7" s="61">
        <f t="shared" si="0"/>
        <v>130000</v>
      </c>
      <c r="E7" s="71">
        <f t="shared" ref="E7:E9" si="2">D7*3</f>
        <v>390000</v>
      </c>
      <c r="F7" s="6">
        <f t="shared" ref="F7:F9" si="3">D7*3</f>
        <v>390000</v>
      </c>
      <c r="G7" s="6">
        <f t="shared" ref="G7:G9" si="4">D7*3</f>
        <v>390000</v>
      </c>
      <c r="H7" s="6">
        <f>$D$7*3</f>
        <v>390000</v>
      </c>
      <c r="I7" s="6">
        <f t="shared" ref="I7:R7" si="5">$D$7*3</f>
        <v>390000</v>
      </c>
      <c r="J7" s="6">
        <f t="shared" si="5"/>
        <v>390000</v>
      </c>
      <c r="K7" s="6">
        <f t="shared" si="5"/>
        <v>390000</v>
      </c>
      <c r="L7" s="6">
        <f t="shared" si="5"/>
        <v>390000</v>
      </c>
      <c r="M7" s="6">
        <f t="shared" si="5"/>
        <v>390000</v>
      </c>
      <c r="N7" s="6">
        <f t="shared" si="5"/>
        <v>390000</v>
      </c>
      <c r="O7" s="6">
        <f t="shared" si="5"/>
        <v>390000</v>
      </c>
      <c r="P7" s="6">
        <f t="shared" si="5"/>
        <v>390000</v>
      </c>
      <c r="Q7" s="6">
        <f t="shared" si="5"/>
        <v>390000</v>
      </c>
      <c r="R7" s="6">
        <f t="shared" si="5"/>
        <v>390000</v>
      </c>
    </row>
    <row r="8" spans="1:18" s="2" customFormat="1" ht="189" x14ac:dyDescent="0.25">
      <c r="A8" s="9" t="s">
        <v>7</v>
      </c>
      <c r="B8" s="10">
        <v>1</v>
      </c>
      <c r="C8" s="58">
        <v>130000</v>
      </c>
      <c r="D8" s="62">
        <f t="shared" si="0"/>
        <v>130000</v>
      </c>
      <c r="E8" s="71"/>
      <c r="F8" s="6">
        <f>D8*2</f>
        <v>260000</v>
      </c>
      <c r="G8" s="6">
        <f t="shared" si="4"/>
        <v>390000</v>
      </c>
      <c r="H8" s="6">
        <f>$D$8*3</f>
        <v>390000</v>
      </c>
      <c r="I8" s="6">
        <f t="shared" ref="I8:R8" si="6">$D$8*3</f>
        <v>390000</v>
      </c>
      <c r="J8" s="6">
        <f t="shared" si="6"/>
        <v>390000</v>
      </c>
      <c r="K8" s="6">
        <f t="shared" si="6"/>
        <v>390000</v>
      </c>
      <c r="L8" s="6">
        <f t="shared" si="6"/>
        <v>390000</v>
      </c>
      <c r="M8" s="6">
        <f t="shared" si="6"/>
        <v>390000</v>
      </c>
      <c r="N8" s="6">
        <f t="shared" si="6"/>
        <v>390000</v>
      </c>
      <c r="O8" s="6">
        <f t="shared" si="6"/>
        <v>390000</v>
      </c>
      <c r="P8" s="6">
        <f t="shared" si="6"/>
        <v>390000</v>
      </c>
      <c r="Q8" s="6">
        <f t="shared" si="6"/>
        <v>390000</v>
      </c>
      <c r="R8" s="6">
        <f t="shared" si="6"/>
        <v>390000</v>
      </c>
    </row>
    <row r="9" spans="1:18" s="2" customFormat="1" ht="15.75" x14ac:dyDescent="0.25">
      <c r="A9" s="7" t="s">
        <v>68</v>
      </c>
      <c r="B9" s="8">
        <v>1</v>
      </c>
      <c r="C9" s="57">
        <v>30000</v>
      </c>
      <c r="D9" s="61">
        <f t="shared" si="0"/>
        <v>30000</v>
      </c>
      <c r="E9" s="71">
        <f t="shared" si="2"/>
        <v>90000</v>
      </c>
      <c r="F9" s="6">
        <f t="shared" si="3"/>
        <v>90000</v>
      </c>
      <c r="G9" s="6">
        <f t="shared" si="4"/>
        <v>90000</v>
      </c>
      <c r="H9" s="6">
        <f>$D$9*3</f>
        <v>90000</v>
      </c>
      <c r="I9" s="6">
        <f t="shared" ref="I9:R9" si="7">$D$9*3</f>
        <v>90000</v>
      </c>
      <c r="J9" s="6">
        <f t="shared" si="7"/>
        <v>90000</v>
      </c>
      <c r="K9" s="6">
        <f t="shared" si="7"/>
        <v>90000</v>
      </c>
      <c r="L9" s="6">
        <f t="shared" si="7"/>
        <v>90000</v>
      </c>
      <c r="M9" s="6">
        <f t="shared" si="7"/>
        <v>90000</v>
      </c>
      <c r="N9" s="6">
        <f t="shared" si="7"/>
        <v>90000</v>
      </c>
      <c r="O9" s="6">
        <f t="shared" si="7"/>
        <v>90000</v>
      </c>
      <c r="P9" s="6">
        <f t="shared" si="7"/>
        <v>90000</v>
      </c>
      <c r="Q9" s="6">
        <f t="shared" si="7"/>
        <v>90000</v>
      </c>
      <c r="R9" s="6">
        <f t="shared" si="7"/>
        <v>90000</v>
      </c>
    </row>
    <row r="10" spans="1:18" s="2" customFormat="1" ht="31.5" x14ac:dyDescent="0.25">
      <c r="A10" s="12" t="s">
        <v>55</v>
      </c>
      <c r="B10" s="13">
        <f>SUM(B6:B9)</f>
        <v>4</v>
      </c>
      <c r="C10" s="14"/>
      <c r="D10" s="63">
        <f>SUM(D6:D9)</f>
        <v>440000</v>
      </c>
      <c r="E10" s="72">
        <f>SUM(E6:E9)</f>
        <v>930000</v>
      </c>
      <c r="F10" s="13">
        <f>SUM(F6:F9)</f>
        <v>1190000</v>
      </c>
      <c r="G10" s="13">
        <f>SUM(G6:G9)</f>
        <v>1320000</v>
      </c>
      <c r="H10" s="13">
        <f>SUM(H6:H9)</f>
        <v>1320000</v>
      </c>
      <c r="I10" s="13">
        <f>SUM(I6:I9)</f>
        <v>1320000</v>
      </c>
      <c r="J10" s="13">
        <f>SUM(J6:J9)</f>
        <v>1320000</v>
      </c>
      <c r="K10" s="13">
        <f>SUM(K6:K9)</f>
        <v>1320000</v>
      </c>
      <c r="L10" s="13">
        <f>SUM(L6:L9)</f>
        <v>1320000</v>
      </c>
      <c r="M10" s="13">
        <f>SUM(M6:M9)</f>
        <v>1320000</v>
      </c>
      <c r="N10" s="13">
        <f>SUM(N6:N9)</f>
        <v>1320000</v>
      </c>
      <c r="O10" s="13">
        <f>SUM(O6:O9)</f>
        <v>1320000</v>
      </c>
      <c r="P10" s="13">
        <f>SUM(P6:P9)</f>
        <v>1320000</v>
      </c>
      <c r="Q10" s="13">
        <f>SUM(Q6:Q9)</f>
        <v>1320000</v>
      </c>
      <c r="R10" s="13">
        <f>SUM(R6:R9)</f>
        <v>1320000</v>
      </c>
    </row>
    <row r="11" spans="1:18" s="2" customFormat="1" ht="15.75" x14ac:dyDescent="0.25">
      <c r="A11" s="106" t="s">
        <v>65</v>
      </c>
      <c r="B11" s="106"/>
      <c r="C11" s="106"/>
      <c r="D11" s="64"/>
      <c r="E11" s="73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</row>
    <row r="12" spans="1:18" s="2" customFormat="1" ht="15.75" x14ac:dyDescent="0.25">
      <c r="A12" s="7" t="s">
        <v>13</v>
      </c>
      <c r="B12" s="20">
        <v>0.22</v>
      </c>
      <c r="C12" s="8"/>
      <c r="D12" s="61">
        <f>($D$10)*B12</f>
        <v>96800</v>
      </c>
      <c r="E12" s="75">
        <f>B12*E10</f>
        <v>204600</v>
      </c>
      <c r="F12" s="8">
        <f>B12*F10</f>
        <v>261800</v>
      </c>
      <c r="G12" s="8">
        <f>B12*G10</f>
        <v>290400</v>
      </c>
      <c r="H12" s="8">
        <f>$B$12*H10</f>
        <v>290400</v>
      </c>
      <c r="I12" s="8">
        <f>$B$12*I10</f>
        <v>290400</v>
      </c>
      <c r="J12" s="8">
        <f t="shared" ref="J12:R12" si="8">$B$12*J10</f>
        <v>290400</v>
      </c>
      <c r="K12" s="8">
        <f t="shared" si="8"/>
        <v>290400</v>
      </c>
      <c r="L12" s="8">
        <f t="shared" si="8"/>
        <v>290400</v>
      </c>
      <c r="M12" s="8">
        <f t="shared" si="8"/>
        <v>290400</v>
      </c>
      <c r="N12" s="8">
        <f t="shared" si="8"/>
        <v>290400</v>
      </c>
      <c r="O12" s="8">
        <f t="shared" si="8"/>
        <v>290400</v>
      </c>
      <c r="P12" s="8">
        <f t="shared" si="8"/>
        <v>290400</v>
      </c>
      <c r="Q12" s="8">
        <f t="shared" si="8"/>
        <v>290400</v>
      </c>
      <c r="R12" s="8">
        <f t="shared" si="8"/>
        <v>290400</v>
      </c>
    </row>
    <row r="13" spans="1:18" s="1" customFormat="1" ht="15.75" x14ac:dyDescent="0.25">
      <c r="A13" s="7" t="s">
        <v>14</v>
      </c>
      <c r="B13" s="20">
        <v>5.8999999999999997E-2</v>
      </c>
      <c r="C13" s="8"/>
      <c r="D13" s="61">
        <f>($D$10)*B13</f>
        <v>25960</v>
      </c>
      <c r="E13" s="75">
        <f>B13*E10</f>
        <v>54870</v>
      </c>
      <c r="F13" s="8">
        <f>B13*F10</f>
        <v>70210</v>
      </c>
      <c r="G13" s="8">
        <f>B13*G10</f>
        <v>77880</v>
      </c>
      <c r="H13" s="8">
        <f>$B$13*H10</f>
        <v>77880</v>
      </c>
      <c r="I13" s="8">
        <f>$B$13*I10</f>
        <v>77880</v>
      </c>
      <c r="J13" s="8">
        <f t="shared" ref="J13:R13" si="9">$B$13*J10</f>
        <v>77880</v>
      </c>
      <c r="K13" s="8">
        <f t="shared" si="9"/>
        <v>77880</v>
      </c>
      <c r="L13" s="8">
        <f t="shared" si="9"/>
        <v>77880</v>
      </c>
      <c r="M13" s="8">
        <f t="shared" si="9"/>
        <v>77880</v>
      </c>
      <c r="N13" s="8">
        <f t="shared" si="9"/>
        <v>77880</v>
      </c>
      <c r="O13" s="8">
        <f t="shared" si="9"/>
        <v>77880</v>
      </c>
      <c r="P13" s="8">
        <f t="shared" si="9"/>
        <v>77880</v>
      </c>
      <c r="Q13" s="8">
        <f t="shared" si="9"/>
        <v>77880</v>
      </c>
      <c r="R13" s="8">
        <f t="shared" si="9"/>
        <v>77880</v>
      </c>
    </row>
    <row r="14" spans="1:18" s="1" customFormat="1" ht="15.75" x14ac:dyDescent="0.25">
      <c r="A14" s="7" t="s">
        <v>15</v>
      </c>
      <c r="B14" s="20">
        <v>5.0999999999999997E-2</v>
      </c>
      <c r="C14" s="8"/>
      <c r="D14" s="61">
        <f>($D$10)*B14</f>
        <v>22440</v>
      </c>
      <c r="E14" s="75">
        <f>B14*E10</f>
        <v>47430</v>
      </c>
      <c r="F14" s="8">
        <f>B14*F10</f>
        <v>60689.999999999993</v>
      </c>
      <c r="G14" s="8">
        <f>B14*G10</f>
        <v>67320</v>
      </c>
      <c r="H14" s="8">
        <f>$B$14*H10</f>
        <v>67320</v>
      </c>
      <c r="I14" s="8">
        <f>$B$14*I10</f>
        <v>67320</v>
      </c>
      <c r="J14" s="8">
        <f t="shared" ref="J14:R14" si="10">$B$14*J10</f>
        <v>67320</v>
      </c>
      <c r="K14" s="8">
        <f t="shared" si="10"/>
        <v>67320</v>
      </c>
      <c r="L14" s="8">
        <f t="shared" si="10"/>
        <v>67320</v>
      </c>
      <c r="M14" s="8">
        <f t="shared" si="10"/>
        <v>67320</v>
      </c>
      <c r="N14" s="8">
        <f t="shared" si="10"/>
        <v>67320</v>
      </c>
      <c r="O14" s="8">
        <f t="shared" si="10"/>
        <v>67320</v>
      </c>
      <c r="P14" s="8">
        <f t="shared" si="10"/>
        <v>67320</v>
      </c>
      <c r="Q14" s="8">
        <f t="shared" si="10"/>
        <v>67320</v>
      </c>
      <c r="R14" s="8">
        <f t="shared" si="10"/>
        <v>67320</v>
      </c>
    </row>
    <row r="15" spans="1:18" s="1" customFormat="1" ht="15.75" x14ac:dyDescent="0.25">
      <c r="A15" s="9" t="s">
        <v>16</v>
      </c>
      <c r="B15" s="22">
        <v>2E-3</v>
      </c>
      <c r="C15" s="10"/>
      <c r="D15" s="62">
        <f>($D$10)*B15</f>
        <v>880</v>
      </c>
      <c r="E15" s="78">
        <f>B15*E10</f>
        <v>1860</v>
      </c>
      <c r="F15" s="10">
        <f>B15*F10</f>
        <v>2380</v>
      </c>
      <c r="G15" s="10">
        <f>B15*G10</f>
        <v>2640</v>
      </c>
      <c r="H15" s="10">
        <f>$B$15*H10</f>
        <v>2640</v>
      </c>
      <c r="I15" s="10">
        <f>$B$15*I10</f>
        <v>2640</v>
      </c>
      <c r="J15" s="10">
        <f t="shared" ref="J15:R15" si="11">$B$15*J10</f>
        <v>2640</v>
      </c>
      <c r="K15" s="10">
        <f t="shared" si="11"/>
        <v>2640</v>
      </c>
      <c r="L15" s="10">
        <f t="shared" si="11"/>
        <v>2640</v>
      </c>
      <c r="M15" s="10">
        <f t="shared" si="11"/>
        <v>2640</v>
      </c>
      <c r="N15" s="10">
        <f t="shared" si="11"/>
        <v>2640</v>
      </c>
      <c r="O15" s="10">
        <f t="shared" si="11"/>
        <v>2640</v>
      </c>
      <c r="P15" s="10">
        <f t="shared" si="11"/>
        <v>2640</v>
      </c>
      <c r="Q15" s="10">
        <f t="shared" si="11"/>
        <v>2640</v>
      </c>
      <c r="R15" s="10">
        <f t="shared" si="11"/>
        <v>2640</v>
      </c>
    </row>
    <row r="16" spans="1:18" s="1" customFormat="1" ht="31.5" x14ac:dyDescent="0.25">
      <c r="A16" s="23" t="s">
        <v>17</v>
      </c>
      <c r="B16" s="51">
        <f>SUM(B12:B15)</f>
        <v>0.33200000000000002</v>
      </c>
      <c r="C16" s="13"/>
      <c r="D16" s="63">
        <f>SUM(D12:D15)</f>
        <v>146080</v>
      </c>
      <c r="E16" s="72">
        <f>SUM(E12:E15)</f>
        <v>308760</v>
      </c>
      <c r="F16" s="13">
        <f>SUM(F12:F15)</f>
        <v>395080</v>
      </c>
      <c r="G16" s="13">
        <f>SUM(G12:G15)</f>
        <v>438240</v>
      </c>
      <c r="H16" s="13">
        <f t="shared" ref="H16:R16" si="12">SUM(H12:H15)</f>
        <v>438240</v>
      </c>
      <c r="I16" s="13">
        <f t="shared" si="12"/>
        <v>438240</v>
      </c>
      <c r="J16" s="13">
        <f t="shared" si="12"/>
        <v>438240</v>
      </c>
      <c r="K16" s="13">
        <f t="shared" si="12"/>
        <v>438240</v>
      </c>
      <c r="L16" s="13">
        <f t="shared" si="12"/>
        <v>438240</v>
      </c>
      <c r="M16" s="13">
        <f t="shared" si="12"/>
        <v>438240</v>
      </c>
      <c r="N16" s="13">
        <f t="shared" si="12"/>
        <v>438240</v>
      </c>
      <c r="O16" s="13">
        <f t="shared" si="12"/>
        <v>438240</v>
      </c>
      <c r="P16" s="13">
        <f t="shared" si="12"/>
        <v>438240</v>
      </c>
      <c r="Q16" s="13">
        <f t="shared" si="12"/>
        <v>438240</v>
      </c>
      <c r="R16" s="13">
        <f t="shared" si="12"/>
        <v>438240</v>
      </c>
    </row>
    <row r="17" spans="1:20" s="1" customFormat="1" ht="66.75" customHeight="1" x14ac:dyDescent="0.25">
      <c r="A17" s="96" t="s">
        <v>56</v>
      </c>
      <c r="B17" s="97"/>
      <c r="C17" s="98"/>
      <c r="D17" s="63">
        <f>D16+D10</f>
        <v>586080</v>
      </c>
      <c r="E17" s="72">
        <f>E16+E10</f>
        <v>1238760</v>
      </c>
      <c r="F17" s="13">
        <f>F16+F10</f>
        <v>1585080</v>
      </c>
      <c r="G17" s="13">
        <f>G16+G10</f>
        <v>1758240</v>
      </c>
      <c r="H17" s="13">
        <f t="shared" ref="H17:R17" si="13">H16+H10</f>
        <v>1758240</v>
      </c>
      <c r="I17" s="13">
        <f t="shared" si="13"/>
        <v>1758240</v>
      </c>
      <c r="J17" s="13">
        <f t="shared" si="13"/>
        <v>1758240</v>
      </c>
      <c r="K17" s="13">
        <f t="shared" si="13"/>
        <v>1758240</v>
      </c>
      <c r="L17" s="13">
        <f t="shared" si="13"/>
        <v>1758240</v>
      </c>
      <c r="M17" s="13">
        <f t="shared" si="13"/>
        <v>1758240</v>
      </c>
      <c r="N17" s="13">
        <f t="shared" si="13"/>
        <v>1758240</v>
      </c>
      <c r="O17" s="13">
        <f t="shared" si="13"/>
        <v>1758240</v>
      </c>
      <c r="P17" s="13">
        <f t="shared" si="13"/>
        <v>1758240</v>
      </c>
      <c r="Q17" s="13">
        <f t="shared" si="13"/>
        <v>1758240</v>
      </c>
      <c r="R17" s="13">
        <f t="shared" si="13"/>
        <v>1758240</v>
      </c>
    </row>
    <row r="18" spans="1:20" s="1" customFormat="1" ht="18.75" x14ac:dyDescent="0.25">
      <c r="A18" s="42" t="s">
        <v>42</v>
      </c>
      <c r="B18" s="42"/>
      <c r="C18" s="42"/>
      <c r="D18" s="65"/>
      <c r="E18" s="79"/>
      <c r="F18" s="74"/>
      <c r="G18" s="76"/>
      <c r="H18" s="76"/>
      <c r="I18" s="76"/>
      <c r="J18" s="76"/>
      <c r="K18" s="76"/>
      <c r="L18" s="76"/>
      <c r="M18" s="76"/>
      <c r="N18" s="76"/>
      <c r="O18" s="76"/>
      <c r="P18" s="77"/>
      <c r="Q18" s="77"/>
      <c r="R18" s="77"/>
    </row>
    <row r="19" spans="1:20" s="1" customFormat="1" ht="63" x14ac:dyDescent="0.25">
      <c r="A19" s="7" t="s">
        <v>21</v>
      </c>
      <c r="B19" s="8">
        <v>1</v>
      </c>
      <c r="C19" s="8">
        <v>50000</v>
      </c>
      <c r="D19" s="61">
        <f>C19*B19</f>
        <v>50000</v>
      </c>
      <c r="E19" s="75"/>
      <c r="F19" s="8"/>
      <c r="G19" s="8">
        <f>D19*3</f>
        <v>150000</v>
      </c>
      <c r="H19" s="8">
        <f>$D$19*3</f>
        <v>150000</v>
      </c>
      <c r="I19" s="8">
        <f t="shared" ref="I19:R19" si="14">$D$19*3</f>
        <v>150000</v>
      </c>
      <c r="J19" s="8">
        <f t="shared" si="14"/>
        <v>150000</v>
      </c>
      <c r="K19" s="8">
        <f t="shared" si="14"/>
        <v>150000</v>
      </c>
      <c r="L19" s="8">
        <f t="shared" si="14"/>
        <v>150000</v>
      </c>
      <c r="M19" s="8">
        <f t="shared" si="14"/>
        <v>150000</v>
      </c>
      <c r="N19" s="8">
        <f t="shared" si="14"/>
        <v>150000</v>
      </c>
      <c r="O19" s="8">
        <f t="shared" si="14"/>
        <v>150000</v>
      </c>
      <c r="P19" s="8">
        <f t="shared" si="14"/>
        <v>150000</v>
      </c>
      <c r="Q19" s="8">
        <f t="shared" si="14"/>
        <v>150000</v>
      </c>
      <c r="R19" s="8">
        <f t="shared" si="14"/>
        <v>150000</v>
      </c>
      <c r="T19" s="1">
        <f>39/4</f>
        <v>9.75</v>
      </c>
    </row>
    <row r="20" spans="1:20" s="1" customFormat="1" ht="33.75" customHeight="1" x14ac:dyDescent="0.25">
      <c r="A20" s="47" t="s">
        <v>43</v>
      </c>
      <c r="B20" s="44"/>
      <c r="C20" s="44"/>
      <c r="D20" s="66"/>
      <c r="E20" s="75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</row>
    <row r="21" spans="1:20" s="1" customFormat="1" ht="15.75" x14ac:dyDescent="0.25">
      <c r="A21" s="7" t="s">
        <v>23</v>
      </c>
      <c r="B21" s="8">
        <v>5</v>
      </c>
      <c r="C21" s="8">
        <v>40000</v>
      </c>
      <c r="D21" s="61">
        <f>C21*B21</f>
        <v>200000</v>
      </c>
      <c r="E21" s="75"/>
      <c r="F21" s="8"/>
      <c r="G21" s="8">
        <f>D21*3</f>
        <v>600000</v>
      </c>
      <c r="H21" s="8">
        <f>$D$21*3</f>
        <v>600000</v>
      </c>
      <c r="I21" s="8">
        <f t="shared" ref="I21:R21" si="15">$D$21*3</f>
        <v>600000</v>
      </c>
      <c r="J21" s="8">
        <f t="shared" si="15"/>
        <v>600000</v>
      </c>
      <c r="K21" s="8">
        <f t="shared" si="15"/>
        <v>600000</v>
      </c>
      <c r="L21" s="8">
        <f t="shared" si="15"/>
        <v>600000</v>
      </c>
      <c r="M21" s="8">
        <f t="shared" si="15"/>
        <v>600000</v>
      </c>
      <c r="N21" s="8">
        <f t="shared" si="15"/>
        <v>600000</v>
      </c>
      <c r="O21" s="8">
        <f t="shared" si="15"/>
        <v>600000</v>
      </c>
      <c r="P21" s="8">
        <f t="shared" si="15"/>
        <v>600000</v>
      </c>
      <c r="Q21" s="8">
        <f t="shared" si="15"/>
        <v>600000</v>
      </c>
      <c r="R21" s="8">
        <f t="shared" si="15"/>
        <v>600000</v>
      </c>
    </row>
    <row r="22" spans="1:20" s="1" customFormat="1" ht="15.75" x14ac:dyDescent="0.25">
      <c r="A22" s="7" t="s">
        <v>23</v>
      </c>
      <c r="B22" s="8">
        <v>3</v>
      </c>
      <c r="C22" s="8">
        <v>40000</v>
      </c>
      <c r="D22" s="61">
        <f>C22*B22</f>
        <v>120000</v>
      </c>
      <c r="E22" s="75"/>
      <c r="F22" s="8"/>
      <c r="G22" s="8">
        <f>D22*3</f>
        <v>360000</v>
      </c>
      <c r="H22" s="8">
        <f>$D$22*3</f>
        <v>360000</v>
      </c>
      <c r="I22" s="8">
        <f t="shared" ref="I22:R22" si="16">$D$22*3</f>
        <v>360000</v>
      </c>
      <c r="J22" s="8">
        <f t="shared" si="16"/>
        <v>360000</v>
      </c>
      <c r="K22" s="8">
        <f t="shared" si="16"/>
        <v>360000</v>
      </c>
      <c r="L22" s="8">
        <f t="shared" si="16"/>
        <v>360000</v>
      </c>
      <c r="M22" s="8">
        <f t="shared" si="16"/>
        <v>360000</v>
      </c>
      <c r="N22" s="8">
        <f t="shared" si="16"/>
        <v>360000</v>
      </c>
      <c r="O22" s="8">
        <f t="shared" si="16"/>
        <v>360000</v>
      </c>
      <c r="P22" s="8">
        <f t="shared" si="16"/>
        <v>360000</v>
      </c>
      <c r="Q22" s="8">
        <f t="shared" si="16"/>
        <v>360000</v>
      </c>
      <c r="R22" s="8">
        <f t="shared" si="16"/>
        <v>360000</v>
      </c>
    </row>
    <row r="23" spans="1:20" s="1" customFormat="1" ht="63" x14ac:dyDescent="0.25">
      <c r="A23" s="7" t="s">
        <v>24</v>
      </c>
      <c r="B23" s="8">
        <v>5</v>
      </c>
      <c r="C23" s="8">
        <v>40000</v>
      </c>
      <c r="D23" s="61">
        <f>C23*B23</f>
        <v>200000</v>
      </c>
      <c r="E23" s="75"/>
      <c r="F23" s="8"/>
      <c r="G23" s="8">
        <f>D23*3</f>
        <v>600000</v>
      </c>
      <c r="H23" s="8">
        <f>$D$23*3</f>
        <v>600000</v>
      </c>
      <c r="I23" s="8">
        <f t="shared" ref="I23:R23" si="17">$D$23*3</f>
        <v>600000</v>
      </c>
      <c r="J23" s="8">
        <f t="shared" si="17"/>
        <v>600000</v>
      </c>
      <c r="K23" s="8">
        <f t="shared" si="17"/>
        <v>600000</v>
      </c>
      <c r="L23" s="8">
        <f t="shared" si="17"/>
        <v>600000</v>
      </c>
      <c r="M23" s="8">
        <f t="shared" si="17"/>
        <v>600000</v>
      </c>
      <c r="N23" s="8">
        <f t="shared" si="17"/>
        <v>600000</v>
      </c>
      <c r="O23" s="8">
        <f t="shared" si="17"/>
        <v>600000</v>
      </c>
      <c r="P23" s="8">
        <f t="shared" si="17"/>
        <v>600000</v>
      </c>
      <c r="Q23" s="8">
        <f t="shared" si="17"/>
        <v>600000</v>
      </c>
      <c r="R23" s="8">
        <f t="shared" si="17"/>
        <v>600000</v>
      </c>
    </row>
    <row r="24" spans="1:20" s="1" customFormat="1" ht="15.75" x14ac:dyDescent="0.25">
      <c r="A24" s="45" t="s">
        <v>38</v>
      </c>
      <c r="B24" s="46">
        <v>2</v>
      </c>
      <c r="C24" s="46">
        <v>35000</v>
      </c>
      <c r="D24" s="67">
        <f>C24*B24</f>
        <v>70000</v>
      </c>
      <c r="E24" s="75"/>
      <c r="F24" s="8"/>
      <c r="G24" s="8">
        <f>D24*3</f>
        <v>210000</v>
      </c>
      <c r="H24" s="8">
        <f>$D$24*3</f>
        <v>210000</v>
      </c>
      <c r="I24" s="8">
        <f t="shared" ref="I24:R24" si="18">$D$24*3</f>
        <v>210000</v>
      </c>
      <c r="J24" s="8">
        <f t="shared" si="18"/>
        <v>210000</v>
      </c>
      <c r="K24" s="8">
        <f t="shared" si="18"/>
        <v>210000</v>
      </c>
      <c r="L24" s="8">
        <f t="shared" si="18"/>
        <v>210000</v>
      </c>
      <c r="M24" s="8">
        <f t="shared" si="18"/>
        <v>210000</v>
      </c>
      <c r="N24" s="8">
        <f t="shared" si="18"/>
        <v>210000</v>
      </c>
      <c r="O24" s="8">
        <f t="shared" si="18"/>
        <v>210000</v>
      </c>
      <c r="P24" s="8">
        <f t="shared" si="18"/>
        <v>210000</v>
      </c>
      <c r="Q24" s="8">
        <f t="shared" si="18"/>
        <v>210000</v>
      </c>
      <c r="R24" s="8">
        <f t="shared" si="18"/>
        <v>210000</v>
      </c>
    </row>
    <row r="25" spans="1:20" s="1" customFormat="1" ht="15.75" x14ac:dyDescent="0.25">
      <c r="A25" s="12" t="s">
        <v>62</v>
      </c>
      <c r="B25" s="13">
        <f>SUM(B19:B24)</f>
        <v>16</v>
      </c>
      <c r="C25" s="14"/>
      <c r="D25" s="63">
        <f>SUM(D19:D24)</f>
        <v>640000</v>
      </c>
      <c r="E25" s="72">
        <f>SUM(E19:E24)</f>
        <v>0</v>
      </c>
      <c r="F25" s="13">
        <f>SUM(F19:F24)</f>
        <v>0</v>
      </c>
      <c r="G25" s="13">
        <f t="shared" ref="G25:R25" si="19">SUM(G19:G24)</f>
        <v>1920000</v>
      </c>
      <c r="H25" s="13">
        <f t="shared" si="19"/>
        <v>1920000</v>
      </c>
      <c r="I25" s="13">
        <f t="shared" si="19"/>
        <v>1920000</v>
      </c>
      <c r="J25" s="13">
        <f t="shared" si="19"/>
        <v>1920000</v>
      </c>
      <c r="K25" s="13">
        <f t="shared" si="19"/>
        <v>1920000</v>
      </c>
      <c r="L25" s="13">
        <f t="shared" si="19"/>
        <v>1920000</v>
      </c>
      <c r="M25" s="13">
        <f t="shared" si="19"/>
        <v>1920000</v>
      </c>
      <c r="N25" s="13">
        <f t="shared" si="19"/>
        <v>1920000</v>
      </c>
      <c r="O25" s="13">
        <f t="shared" si="19"/>
        <v>1920000</v>
      </c>
      <c r="P25" s="13">
        <f t="shared" si="19"/>
        <v>1920000</v>
      </c>
      <c r="Q25" s="13">
        <f t="shared" si="19"/>
        <v>1920000</v>
      </c>
      <c r="R25" s="13">
        <f t="shared" si="19"/>
        <v>1920000</v>
      </c>
    </row>
    <row r="26" spans="1:20" s="1" customFormat="1" ht="15.75" x14ac:dyDescent="0.25">
      <c r="A26" s="43" t="s">
        <v>63</v>
      </c>
      <c r="B26" s="43"/>
      <c r="C26" s="43"/>
      <c r="D26" s="15"/>
      <c r="E26" s="79"/>
      <c r="F26" s="74"/>
      <c r="G26" s="76"/>
      <c r="H26" s="76"/>
      <c r="I26" s="76"/>
      <c r="J26" s="76"/>
      <c r="K26" s="76"/>
      <c r="L26" s="76"/>
      <c r="M26" s="76"/>
      <c r="N26" s="76"/>
      <c r="O26" s="76"/>
      <c r="P26" s="77"/>
      <c r="Q26" s="77"/>
      <c r="R26" s="77"/>
    </row>
    <row r="27" spans="1:20" s="1" customFormat="1" ht="15.75" x14ac:dyDescent="0.25">
      <c r="A27" s="16" t="s">
        <v>13</v>
      </c>
      <c r="B27" s="17">
        <v>0.22</v>
      </c>
      <c r="C27" s="18"/>
      <c r="D27" s="66">
        <f>($D$25)*B27</f>
        <v>140800</v>
      </c>
      <c r="E27" s="80"/>
      <c r="F27" s="18">
        <f>F25*B27</f>
        <v>0</v>
      </c>
      <c r="G27" s="18">
        <f>G25*B27</f>
        <v>422400</v>
      </c>
      <c r="H27" s="18">
        <f>$B$27*H25</f>
        <v>422400</v>
      </c>
      <c r="I27" s="18">
        <f t="shared" ref="I27:R27" si="20">$B$27*I25</f>
        <v>422400</v>
      </c>
      <c r="J27" s="18">
        <f t="shared" si="20"/>
        <v>422400</v>
      </c>
      <c r="K27" s="18">
        <f t="shared" si="20"/>
        <v>422400</v>
      </c>
      <c r="L27" s="18">
        <f t="shared" si="20"/>
        <v>422400</v>
      </c>
      <c r="M27" s="18">
        <f t="shared" si="20"/>
        <v>422400</v>
      </c>
      <c r="N27" s="18">
        <f t="shared" si="20"/>
        <v>422400</v>
      </c>
      <c r="O27" s="18">
        <f t="shared" si="20"/>
        <v>422400</v>
      </c>
      <c r="P27" s="18">
        <f t="shared" si="20"/>
        <v>422400</v>
      </c>
      <c r="Q27" s="18">
        <f t="shared" si="20"/>
        <v>422400</v>
      </c>
      <c r="R27" s="18">
        <f t="shared" si="20"/>
        <v>422400</v>
      </c>
    </row>
    <row r="28" spans="1:20" s="1" customFormat="1" ht="15.75" x14ac:dyDescent="0.25">
      <c r="A28" s="7" t="s">
        <v>14</v>
      </c>
      <c r="B28" s="20">
        <v>5.8999999999999997E-2</v>
      </c>
      <c r="C28" s="8"/>
      <c r="D28" s="61">
        <f>($D$25)*B28</f>
        <v>37760</v>
      </c>
      <c r="E28" s="75"/>
      <c r="F28" s="8">
        <f>F25*B28</f>
        <v>0</v>
      </c>
      <c r="G28" s="8">
        <f>G25*B28</f>
        <v>113280</v>
      </c>
      <c r="H28" s="8">
        <f>$B$28*H25</f>
        <v>113280</v>
      </c>
      <c r="I28" s="8">
        <f t="shared" ref="I28:R28" si="21">$B$28*I25</f>
        <v>113280</v>
      </c>
      <c r="J28" s="8">
        <f t="shared" si="21"/>
        <v>113280</v>
      </c>
      <c r="K28" s="8">
        <f t="shared" si="21"/>
        <v>113280</v>
      </c>
      <c r="L28" s="8">
        <f t="shared" si="21"/>
        <v>113280</v>
      </c>
      <c r="M28" s="8">
        <f t="shared" si="21"/>
        <v>113280</v>
      </c>
      <c r="N28" s="8">
        <f t="shared" si="21"/>
        <v>113280</v>
      </c>
      <c r="O28" s="8">
        <f t="shared" si="21"/>
        <v>113280</v>
      </c>
      <c r="P28" s="8">
        <f t="shared" si="21"/>
        <v>113280</v>
      </c>
      <c r="Q28" s="8">
        <f t="shared" si="21"/>
        <v>113280</v>
      </c>
      <c r="R28" s="8">
        <f t="shared" si="21"/>
        <v>113280</v>
      </c>
    </row>
    <row r="29" spans="1:20" s="1" customFormat="1" ht="15.75" x14ac:dyDescent="0.25">
      <c r="A29" s="7" t="s">
        <v>15</v>
      </c>
      <c r="B29" s="20">
        <v>5.0999999999999997E-2</v>
      </c>
      <c r="C29" s="8"/>
      <c r="D29" s="61">
        <f>($D$25)*B29</f>
        <v>32639.999999999996</v>
      </c>
      <c r="E29" s="75"/>
      <c r="F29" s="8">
        <f>F25*B29</f>
        <v>0</v>
      </c>
      <c r="G29" s="8">
        <f>G25*B29</f>
        <v>97920</v>
      </c>
      <c r="H29" s="8">
        <f>$B$29*H25</f>
        <v>97920</v>
      </c>
      <c r="I29" s="8">
        <f t="shared" ref="I29:R29" si="22">$B$29*I25</f>
        <v>97920</v>
      </c>
      <c r="J29" s="8">
        <f t="shared" si="22"/>
        <v>97920</v>
      </c>
      <c r="K29" s="8">
        <f t="shared" si="22"/>
        <v>97920</v>
      </c>
      <c r="L29" s="8">
        <f t="shared" si="22"/>
        <v>97920</v>
      </c>
      <c r="M29" s="8">
        <f t="shared" si="22"/>
        <v>97920</v>
      </c>
      <c r="N29" s="8">
        <f t="shared" si="22"/>
        <v>97920</v>
      </c>
      <c r="O29" s="8">
        <f t="shared" si="22"/>
        <v>97920</v>
      </c>
      <c r="P29" s="8">
        <f t="shared" si="22"/>
        <v>97920</v>
      </c>
      <c r="Q29" s="8">
        <f t="shared" si="22"/>
        <v>97920</v>
      </c>
      <c r="R29" s="8">
        <f t="shared" si="22"/>
        <v>97920</v>
      </c>
    </row>
    <row r="30" spans="1:20" s="1" customFormat="1" ht="15.75" x14ac:dyDescent="0.25">
      <c r="A30" s="9" t="s">
        <v>16</v>
      </c>
      <c r="B30" s="22">
        <v>2E-3</v>
      </c>
      <c r="C30" s="10"/>
      <c r="D30" s="62">
        <f>($D$25)*B30</f>
        <v>1280</v>
      </c>
      <c r="E30" s="78"/>
      <c r="F30" s="10">
        <f>F25*B30</f>
        <v>0</v>
      </c>
      <c r="G30" s="10">
        <f>G25*B30</f>
        <v>3840</v>
      </c>
      <c r="H30" s="10">
        <f>$B$30*H25</f>
        <v>3840</v>
      </c>
      <c r="I30" s="10">
        <f t="shared" ref="I30:R30" si="23">$B$30*I25</f>
        <v>3840</v>
      </c>
      <c r="J30" s="10">
        <f t="shared" si="23"/>
        <v>3840</v>
      </c>
      <c r="K30" s="10">
        <f t="shared" si="23"/>
        <v>3840</v>
      </c>
      <c r="L30" s="10">
        <f t="shared" si="23"/>
        <v>3840</v>
      </c>
      <c r="M30" s="10">
        <f t="shared" si="23"/>
        <v>3840</v>
      </c>
      <c r="N30" s="10">
        <f t="shared" si="23"/>
        <v>3840</v>
      </c>
      <c r="O30" s="10">
        <f t="shared" si="23"/>
        <v>3840</v>
      </c>
      <c r="P30" s="10">
        <f t="shared" si="23"/>
        <v>3840</v>
      </c>
      <c r="Q30" s="10">
        <f t="shared" si="23"/>
        <v>3840</v>
      </c>
      <c r="R30" s="10">
        <f t="shared" si="23"/>
        <v>3840</v>
      </c>
    </row>
    <row r="31" spans="1:20" s="1" customFormat="1" ht="31.5" x14ac:dyDescent="0.25">
      <c r="A31" s="23" t="s">
        <v>26</v>
      </c>
      <c r="B31" s="51">
        <f>SUM(B27:B30)</f>
        <v>0.33200000000000002</v>
      </c>
      <c r="C31" s="13"/>
      <c r="D31" s="68">
        <f>SUM(D27:D30)</f>
        <v>212480</v>
      </c>
      <c r="E31" s="72">
        <f t="shared" ref="E31:F31" si="24">SUM(E27:E30)</f>
        <v>0</v>
      </c>
      <c r="F31" s="13">
        <f t="shared" si="24"/>
        <v>0</v>
      </c>
      <c r="G31" s="13">
        <f t="shared" ref="G31" si="25">SUM(G27:G30)</f>
        <v>637440</v>
      </c>
      <c r="H31" s="13">
        <f t="shared" ref="H31" si="26">SUM(H27:H30)</f>
        <v>637440</v>
      </c>
      <c r="I31" s="13">
        <f t="shared" ref="I31" si="27">SUM(I27:I30)</f>
        <v>637440</v>
      </c>
      <c r="J31" s="13">
        <f t="shared" ref="J31" si="28">SUM(J27:J30)</f>
        <v>637440</v>
      </c>
      <c r="K31" s="13">
        <f t="shared" ref="K31" si="29">SUM(K27:K30)</f>
        <v>637440</v>
      </c>
      <c r="L31" s="13">
        <f t="shared" ref="L31" si="30">SUM(L27:L30)</f>
        <v>637440</v>
      </c>
      <c r="M31" s="13">
        <f t="shared" ref="M31" si="31">SUM(M27:M30)</f>
        <v>637440</v>
      </c>
      <c r="N31" s="13">
        <f t="shared" ref="N31" si="32">SUM(N27:N30)</f>
        <v>637440</v>
      </c>
      <c r="O31" s="13">
        <f t="shared" ref="O31" si="33">SUM(O27:O30)</f>
        <v>637440</v>
      </c>
      <c r="P31" s="13">
        <f t="shared" ref="P31" si="34">SUM(P27:P30)</f>
        <v>637440</v>
      </c>
      <c r="Q31" s="13">
        <f t="shared" ref="Q31" si="35">SUM(Q27:Q30)</f>
        <v>637440</v>
      </c>
      <c r="R31" s="13">
        <f t="shared" ref="R31" si="36">SUM(R27:R30)</f>
        <v>637440</v>
      </c>
    </row>
    <row r="32" spans="1:20" s="1" customFormat="1" ht="47.25" customHeight="1" x14ac:dyDescent="0.25">
      <c r="A32" s="103" t="s">
        <v>64</v>
      </c>
      <c r="B32" s="104"/>
      <c r="C32" s="105"/>
      <c r="D32" s="69">
        <f>D31+D25</f>
        <v>852480</v>
      </c>
      <c r="E32" s="81">
        <f t="shared" ref="E32:F32" si="37">E31+E25</f>
        <v>0</v>
      </c>
      <c r="F32" s="34">
        <f t="shared" si="37"/>
        <v>0</v>
      </c>
      <c r="G32" s="34">
        <f t="shared" ref="G32" si="38">G31+G25</f>
        <v>2557440</v>
      </c>
      <c r="H32" s="34">
        <f t="shared" ref="H32" si="39">H31+H25</f>
        <v>2557440</v>
      </c>
      <c r="I32" s="34">
        <f t="shared" ref="I32" si="40">I31+I25</f>
        <v>2557440</v>
      </c>
      <c r="J32" s="34">
        <f t="shared" ref="J32" si="41">J31+J25</f>
        <v>2557440</v>
      </c>
      <c r="K32" s="34">
        <f t="shared" ref="K32" si="42">K31+K25</f>
        <v>2557440</v>
      </c>
      <c r="L32" s="34">
        <f t="shared" ref="L32" si="43">L31+L25</f>
        <v>2557440</v>
      </c>
      <c r="M32" s="34">
        <f t="shared" ref="M32" si="44">M31+M25</f>
        <v>2557440</v>
      </c>
      <c r="N32" s="34">
        <f t="shared" ref="N32" si="45">N31+N25</f>
        <v>2557440</v>
      </c>
      <c r="O32" s="34">
        <f t="shared" ref="O32" si="46">O31+O25</f>
        <v>2557440</v>
      </c>
      <c r="P32" s="34">
        <f t="shared" ref="P32" si="47">P31+P25</f>
        <v>2557440</v>
      </c>
      <c r="Q32" s="34">
        <f t="shared" ref="Q32" si="48">Q31+Q25</f>
        <v>2557440</v>
      </c>
      <c r="R32" s="34">
        <f t="shared" ref="R32" si="49">R31+R25</f>
        <v>2557440</v>
      </c>
    </row>
    <row r="33" spans="1:18" s="1" customFormat="1" ht="41.25" customHeight="1" x14ac:dyDescent="0.25">
      <c r="A33" s="103" t="s">
        <v>66</v>
      </c>
      <c r="B33" s="104"/>
      <c r="C33" s="105"/>
      <c r="D33" s="69">
        <f>D32+D17</f>
        <v>1438560</v>
      </c>
      <c r="E33" s="81">
        <f>E32+E17</f>
        <v>1238760</v>
      </c>
      <c r="F33" s="34">
        <f>F32+F17</f>
        <v>1585080</v>
      </c>
      <c r="G33" s="34">
        <f t="shared" ref="G33:R33" si="50">G32+G17</f>
        <v>4315680</v>
      </c>
      <c r="H33" s="34">
        <f t="shared" si="50"/>
        <v>4315680</v>
      </c>
      <c r="I33" s="34">
        <f t="shared" si="50"/>
        <v>4315680</v>
      </c>
      <c r="J33" s="34">
        <f t="shared" si="50"/>
        <v>4315680</v>
      </c>
      <c r="K33" s="34">
        <f t="shared" si="50"/>
        <v>4315680</v>
      </c>
      <c r="L33" s="34">
        <f t="shared" si="50"/>
        <v>4315680</v>
      </c>
      <c r="M33" s="34">
        <f t="shared" si="50"/>
        <v>4315680</v>
      </c>
      <c r="N33" s="34">
        <f t="shared" si="50"/>
        <v>4315680</v>
      </c>
      <c r="O33" s="34">
        <f t="shared" si="50"/>
        <v>4315680</v>
      </c>
      <c r="P33" s="34">
        <f t="shared" si="50"/>
        <v>4315680</v>
      </c>
      <c r="Q33" s="34">
        <f t="shared" si="50"/>
        <v>4315680</v>
      </c>
      <c r="R33" s="34">
        <f t="shared" si="50"/>
        <v>4315680</v>
      </c>
    </row>
    <row r="34" spans="1:18" s="88" customFormat="1" ht="51.75" customHeight="1" x14ac:dyDescent="0.25">
      <c r="A34" s="84"/>
      <c r="B34" s="84"/>
      <c r="C34" s="84"/>
      <c r="D34" s="85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7"/>
      <c r="P34" s="87"/>
      <c r="Q34" s="87"/>
      <c r="R34" s="87"/>
    </row>
    <row r="35" spans="1:18" s="2" customFormat="1" ht="75" customHeight="1" x14ac:dyDescent="0.25">
      <c r="A35" s="99" t="s">
        <v>36</v>
      </c>
      <c r="B35" s="99"/>
      <c r="C35" s="99"/>
      <c r="D35" s="99"/>
      <c r="E35" s="82"/>
      <c r="F35" s="83"/>
      <c r="G35" s="83"/>
      <c r="H35" s="83"/>
      <c r="I35" s="83">
        <f>I34-J33</f>
        <v>-4315680</v>
      </c>
      <c r="J35" s="49"/>
      <c r="K35" s="49"/>
      <c r="L35" s="49"/>
      <c r="M35" s="49"/>
      <c r="N35" s="49"/>
      <c r="O35" s="49"/>
    </row>
    <row r="36" spans="1:18" s="2" customFormat="1" x14ac:dyDescent="0.25">
      <c r="A36" s="101" t="s">
        <v>60</v>
      </c>
      <c r="B36" s="101"/>
      <c r="C36" s="101"/>
      <c r="D36" s="101"/>
      <c r="E36" s="48"/>
      <c r="F36" s="49"/>
      <c r="G36" s="49"/>
      <c r="H36" s="49"/>
      <c r="I36" s="49"/>
      <c r="J36" s="49"/>
      <c r="K36" s="49"/>
      <c r="L36" s="49"/>
      <c r="M36" s="49"/>
      <c r="N36" s="49"/>
      <c r="O36" s="49"/>
    </row>
    <row r="37" spans="1:18" s="2" customFormat="1" ht="34.5" customHeight="1" x14ac:dyDescent="0.25">
      <c r="A37" s="101"/>
      <c r="B37" s="101"/>
      <c r="C37" s="101"/>
      <c r="D37" s="101"/>
      <c r="E37" s="48"/>
      <c r="F37" s="49"/>
      <c r="G37" s="49"/>
      <c r="H37" s="49"/>
      <c r="I37" s="49"/>
      <c r="J37" s="49"/>
      <c r="K37" s="49"/>
      <c r="L37" s="49"/>
      <c r="M37" s="49"/>
      <c r="N37" s="49"/>
      <c r="O37" s="49"/>
    </row>
    <row r="38" spans="1:18" s="2" customFormat="1" x14ac:dyDescent="0.25">
      <c r="A38" s="102" t="s">
        <v>61</v>
      </c>
      <c r="B38" s="102"/>
      <c r="C38" s="102"/>
      <c r="D38" s="102"/>
      <c r="E38" s="48"/>
      <c r="F38" s="49"/>
      <c r="G38" s="49"/>
      <c r="H38" s="49"/>
      <c r="I38" s="49"/>
      <c r="J38" s="49"/>
      <c r="K38" s="49"/>
      <c r="L38" s="49"/>
      <c r="M38" s="49"/>
      <c r="N38" s="49"/>
      <c r="O38" s="49"/>
    </row>
  </sheetData>
  <mergeCells count="10">
    <mergeCell ref="A36:D37"/>
    <mergeCell ref="A38:D38"/>
    <mergeCell ref="A33:C33"/>
    <mergeCell ref="A11:C11"/>
    <mergeCell ref="A32:C32"/>
    <mergeCell ref="E4:R4"/>
    <mergeCell ref="A5:C5"/>
    <mergeCell ref="A17:C17"/>
    <mergeCell ref="A35:D35"/>
    <mergeCell ref="A2:R2"/>
  </mergeCells>
  <pageMargins left="0.23622047244094491" right="0.23622047244094491" top="0.35433070866141736" bottom="0.35433070866141736" header="0.31496062992125984" footer="0.31496062992125984"/>
  <pageSetup paperSize="9" scale="4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B9CB6C-E5B6-4513-B9A7-34ACDBDD3950}">
  <sheetPr>
    <pageSetUpPr fitToPage="1"/>
  </sheetPr>
  <dimension ref="A2:F55"/>
  <sheetViews>
    <sheetView topLeftCell="A34" workbookViewId="0">
      <selection activeCell="D51" sqref="D51:E51"/>
    </sheetView>
  </sheetViews>
  <sheetFormatPr defaultRowHeight="15" x14ac:dyDescent="0.25"/>
  <cols>
    <col min="1" max="1" width="41" customWidth="1"/>
    <col min="2" max="2" width="15.5703125" customWidth="1"/>
    <col min="3" max="3" width="16.85546875" customWidth="1"/>
    <col min="4" max="4" width="15.42578125" customWidth="1"/>
    <col min="5" max="5" width="29.85546875" style="1" customWidth="1"/>
    <col min="6" max="6" width="19.7109375" style="2" customWidth="1"/>
  </cols>
  <sheetData>
    <row r="2" spans="1:5" ht="15.75" x14ac:dyDescent="0.25">
      <c r="A2" s="100" t="s">
        <v>39</v>
      </c>
      <c r="B2" s="100"/>
      <c r="C2" s="100"/>
      <c r="D2" s="100"/>
    </row>
    <row r="3" spans="1:5" ht="15.75" x14ac:dyDescent="0.25">
      <c r="A3" s="3"/>
      <c r="B3" s="3"/>
    </row>
    <row r="4" spans="1:5" ht="47.25" x14ac:dyDescent="0.25">
      <c r="A4" s="4" t="s">
        <v>0</v>
      </c>
      <c r="B4" s="4" t="s">
        <v>1</v>
      </c>
      <c r="C4" s="4" t="s">
        <v>2</v>
      </c>
      <c r="D4" s="4" t="s">
        <v>3</v>
      </c>
    </row>
    <row r="5" spans="1:5" ht="15.75" x14ac:dyDescent="0.25">
      <c r="A5" s="5" t="s">
        <v>4</v>
      </c>
      <c r="B5" s="6">
        <v>1</v>
      </c>
      <c r="C5" s="6">
        <v>210000</v>
      </c>
      <c r="D5" s="6">
        <f t="shared" ref="D5:D12" si="0">C5*B5</f>
        <v>210000</v>
      </c>
    </row>
    <row r="6" spans="1:5" ht="31.5" x14ac:dyDescent="0.25">
      <c r="A6" s="7" t="s">
        <v>5</v>
      </c>
      <c r="B6" s="8">
        <v>1</v>
      </c>
      <c r="C6" s="8">
        <v>200000</v>
      </c>
      <c r="D6" s="8">
        <f t="shared" si="0"/>
        <v>200000</v>
      </c>
    </row>
    <row r="7" spans="1:5" ht="15.75" x14ac:dyDescent="0.25">
      <c r="A7" s="7" t="s">
        <v>6</v>
      </c>
      <c r="B7" s="8">
        <v>1</v>
      </c>
      <c r="C7" s="8">
        <v>200000</v>
      </c>
      <c r="D7" s="8">
        <f t="shared" si="0"/>
        <v>200000</v>
      </c>
    </row>
    <row r="8" spans="1:5" ht="189" x14ac:dyDescent="0.25">
      <c r="A8" s="9" t="s">
        <v>7</v>
      </c>
      <c r="B8" s="10">
        <v>1</v>
      </c>
      <c r="C8" s="10">
        <v>120000</v>
      </c>
      <c r="D8" s="10">
        <f t="shared" si="0"/>
        <v>120000</v>
      </c>
      <c r="E8" s="11"/>
    </row>
    <row r="9" spans="1:5" ht="15.75" x14ac:dyDescent="0.25">
      <c r="A9" s="7" t="s">
        <v>8</v>
      </c>
      <c r="B9" s="8">
        <v>1</v>
      </c>
      <c r="C9" s="8">
        <v>70000</v>
      </c>
      <c r="D9" s="8">
        <f t="shared" si="0"/>
        <v>70000</v>
      </c>
    </row>
    <row r="10" spans="1:5" ht="78.75" x14ac:dyDescent="0.25">
      <c r="A10" s="7" t="s">
        <v>9</v>
      </c>
      <c r="B10" s="8">
        <v>1</v>
      </c>
      <c r="C10" s="8">
        <v>40000</v>
      </c>
      <c r="D10" s="8">
        <f t="shared" si="0"/>
        <v>40000</v>
      </c>
    </row>
    <row r="11" spans="1:5" ht="15.75" x14ac:dyDescent="0.25">
      <c r="A11" s="7" t="s">
        <v>10</v>
      </c>
      <c r="B11" s="8">
        <v>1</v>
      </c>
      <c r="C11" s="8">
        <v>45000</v>
      </c>
      <c r="D11" s="8">
        <f t="shared" si="0"/>
        <v>45000</v>
      </c>
    </row>
    <row r="12" spans="1:5" ht="15.75" x14ac:dyDescent="0.25">
      <c r="A12" s="39" t="s">
        <v>37</v>
      </c>
      <c r="B12" s="38">
        <v>1</v>
      </c>
      <c r="C12" s="38">
        <v>60000</v>
      </c>
      <c r="D12" s="38">
        <f t="shared" si="0"/>
        <v>60000</v>
      </c>
    </row>
    <row r="13" spans="1:5" ht="31.5" x14ac:dyDescent="0.25">
      <c r="A13" s="12" t="s">
        <v>11</v>
      </c>
      <c r="B13" s="13">
        <f>SUM(B5:B12)</f>
        <v>8</v>
      </c>
      <c r="C13" s="14"/>
      <c r="D13" s="13">
        <f>SUM(D5:D12)</f>
        <v>945000</v>
      </c>
    </row>
    <row r="15" spans="1:5" ht="15.75" x14ac:dyDescent="0.25">
      <c r="A15" s="107" t="s">
        <v>12</v>
      </c>
      <c r="B15" s="107"/>
      <c r="C15" s="107"/>
      <c r="D15" s="15"/>
    </row>
    <row r="16" spans="1:5" ht="15.75" x14ac:dyDescent="0.25">
      <c r="A16" s="16" t="s">
        <v>13</v>
      </c>
      <c r="B16" s="17">
        <v>0.22</v>
      </c>
      <c r="C16" s="18">
        <f>($D$13)*B16</f>
        <v>207900</v>
      </c>
      <c r="D16" s="19"/>
    </row>
    <row r="17" spans="1:4" ht="15.75" x14ac:dyDescent="0.25">
      <c r="A17" s="7" t="s">
        <v>14</v>
      </c>
      <c r="B17" s="20">
        <v>5.8999999999999997E-2</v>
      </c>
      <c r="C17" s="8">
        <f t="shared" ref="C17:C19" si="1">($D$13)*B17</f>
        <v>55755</v>
      </c>
      <c r="D17" s="21"/>
    </row>
    <row r="18" spans="1:4" ht="15.75" x14ac:dyDescent="0.25">
      <c r="A18" s="7" t="s">
        <v>15</v>
      </c>
      <c r="B18" s="20">
        <v>5.0999999999999997E-2</v>
      </c>
      <c r="C18" s="8">
        <f t="shared" si="1"/>
        <v>48195</v>
      </c>
      <c r="D18" s="21"/>
    </row>
    <row r="19" spans="1:4" ht="15.75" x14ac:dyDescent="0.25">
      <c r="A19" s="9" t="s">
        <v>16</v>
      </c>
      <c r="B19" s="22">
        <v>2E-3</v>
      </c>
      <c r="C19" s="10">
        <f t="shared" si="1"/>
        <v>1890</v>
      </c>
      <c r="D19" s="21"/>
    </row>
    <row r="20" spans="1:4" ht="31.5" x14ac:dyDescent="0.25">
      <c r="A20" s="23" t="s">
        <v>17</v>
      </c>
      <c r="B20" s="24">
        <f>SUM(B16:B19)</f>
        <v>0.33200000000000002</v>
      </c>
      <c r="C20" s="13">
        <f>SUM(C16:C19)</f>
        <v>313740</v>
      </c>
      <c r="D20" s="25"/>
    </row>
    <row r="21" spans="1:4" ht="15.75" x14ac:dyDescent="0.25">
      <c r="A21" s="26"/>
      <c r="B21" s="27"/>
      <c r="C21" s="28"/>
      <c r="D21" s="25"/>
    </row>
    <row r="22" spans="1:4" ht="66.75" customHeight="1" x14ac:dyDescent="0.25">
      <c r="A22" s="108" t="s">
        <v>18</v>
      </c>
      <c r="B22" s="108"/>
      <c r="C22" s="29">
        <f>C20+D13</f>
        <v>1258740</v>
      </c>
      <c r="D22" s="25"/>
    </row>
    <row r="23" spans="1:4" ht="54" customHeight="1" x14ac:dyDescent="0.25">
      <c r="A23" s="108" t="s">
        <v>19</v>
      </c>
      <c r="B23" s="108"/>
      <c r="C23" s="29">
        <f>C22/3</f>
        <v>419580</v>
      </c>
      <c r="D23" s="25"/>
    </row>
    <row r="24" spans="1:4" ht="15.75" x14ac:dyDescent="0.25">
      <c r="A24" s="26"/>
      <c r="B24" s="27"/>
      <c r="C24" s="28"/>
      <c r="D24" s="25"/>
    </row>
    <row r="25" spans="1:4" ht="15.75" x14ac:dyDescent="0.25">
      <c r="A25" s="100" t="s">
        <v>20</v>
      </c>
      <c r="B25" s="100"/>
      <c r="C25" s="100"/>
      <c r="D25" s="100"/>
    </row>
    <row r="26" spans="1:4" ht="15.75" x14ac:dyDescent="0.25">
      <c r="A26" s="3"/>
      <c r="B26" s="3"/>
    </row>
    <row r="27" spans="1:4" ht="47.25" x14ac:dyDescent="0.25">
      <c r="A27" s="4" t="s">
        <v>0</v>
      </c>
      <c r="B27" s="4" t="s">
        <v>1</v>
      </c>
      <c r="C27" s="4" t="s">
        <v>2</v>
      </c>
      <c r="D27" s="4" t="s">
        <v>3</v>
      </c>
    </row>
    <row r="28" spans="1:4" ht="63" x14ac:dyDescent="0.25">
      <c r="A28" s="7" t="s">
        <v>21</v>
      </c>
      <c r="B28" s="8">
        <v>1</v>
      </c>
      <c r="C28" s="8">
        <v>60000</v>
      </c>
      <c r="D28" s="8">
        <f>C28*B28</f>
        <v>60000</v>
      </c>
    </row>
    <row r="29" spans="1:4" ht="33.75" customHeight="1" x14ac:dyDescent="0.25">
      <c r="A29" s="109" t="s">
        <v>22</v>
      </c>
      <c r="B29" s="110"/>
      <c r="C29" s="111"/>
      <c r="D29" s="30"/>
    </row>
    <row r="30" spans="1:4" ht="15.75" x14ac:dyDescent="0.25">
      <c r="A30" s="5" t="s">
        <v>23</v>
      </c>
      <c r="B30" s="6">
        <v>5</v>
      </c>
      <c r="C30" s="6">
        <v>50000</v>
      </c>
      <c r="D30" s="6">
        <f>C30*B30</f>
        <v>250000</v>
      </c>
    </row>
    <row r="31" spans="1:4" ht="15.75" x14ac:dyDescent="0.25">
      <c r="A31" s="5" t="s">
        <v>23</v>
      </c>
      <c r="B31" s="6">
        <v>3</v>
      </c>
      <c r="C31" s="6">
        <v>50000</v>
      </c>
      <c r="D31" s="6">
        <f>C31*B31</f>
        <v>150000</v>
      </c>
    </row>
    <row r="32" spans="1:4" ht="63" x14ac:dyDescent="0.25">
      <c r="A32" s="7" t="s">
        <v>24</v>
      </c>
      <c r="B32" s="8">
        <v>5</v>
      </c>
      <c r="C32" s="8">
        <v>50000</v>
      </c>
      <c r="D32" s="8">
        <f>C32*B32</f>
        <v>250000</v>
      </c>
    </row>
    <row r="33" spans="1:4" ht="15.75" x14ac:dyDescent="0.25">
      <c r="A33" s="40" t="s">
        <v>38</v>
      </c>
      <c r="B33" s="38">
        <v>2</v>
      </c>
      <c r="C33" s="38">
        <v>35000</v>
      </c>
      <c r="D33" s="38">
        <f>C33*B33</f>
        <v>70000</v>
      </c>
    </row>
    <row r="34" spans="1:4" ht="15.75" x14ac:dyDescent="0.25">
      <c r="A34" s="12" t="s">
        <v>25</v>
      </c>
      <c r="B34" s="13">
        <f>SUM(B28:B33)</f>
        <v>16</v>
      </c>
      <c r="C34" s="14"/>
      <c r="D34" s="13">
        <f>SUM(D28:D33)</f>
        <v>780000</v>
      </c>
    </row>
    <row r="35" spans="1:4" ht="16.5" customHeight="1" x14ac:dyDescent="0.25"/>
    <row r="36" spans="1:4" ht="15.75" x14ac:dyDescent="0.25">
      <c r="A36" s="107" t="s">
        <v>12</v>
      </c>
      <c r="B36" s="107"/>
      <c r="C36" s="107"/>
      <c r="D36" s="15"/>
    </row>
    <row r="37" spans="1:4" ht="15.75" x14ac:dyDescent="0.25">
      <c r="A37" s="16" t="s">
        <v>13</v>
      </c>
      <c r="B37" s="17">
        <v>0.22</v>
      </c>
      <c r="C37" s="18">
        <f>($D$34)*B37</f>
        <v>171600</v>
      </c>
      <c r="D37" s="19"/>
    </row>
    <row r="38" spans="1:4" ht="15.75" x14ac:dyDescent="0.25">
      <c r="A38" s="7" t="s">
        <v>14</v>
      </c>
      <c r="B38" s="20">
        <v>5.8999999999999997E-2</v>
      </c>
      <c r="C38" s="8">
        <f t="shared" ref="C38:C40" si="2">($D$34)*B38</f>
        <v>46020</v>
      </c>
      <c r="D38" s="21"/>
    </row>
    <row r="39" spans="1:4" ht="15.75" x14ac:dyDescent="0.25">
      <c r="A39" s="7" t="s">
        <v>15</v>
      </c>
      <c r="B39" s="20">
        <v>5.0999999999999997E-2</v>
      </c>
      <c r="C39" s="8">
        <f t="shared" si="2"/>
        <v>39780</v>
      </c>
      <c r="D39" s="21"/>
    </row>
    <row r="40" spans="1:4" ht="15.75" x14ac:dyDescent="0.25">
      <c r="A40" s="9" t="s">
        <v>16</v>
      </c>
      <c r="B40" s="22">
        <v>2E-3</v>
      </c>
      <c r="C40" s="10">
        <f t="shared" si="2"/>
        <v>1560</v>
      </c>
      <c r="D40" s="21"/>
    </row>
    <row r="41" spans="1:4" ht="31.5" x14ac:dyDescent="0.25">
      <c r="A41" s="23" t="s">
        <v>26</v>
      </c>
      <c r="B41" s="24">
        <f>SUM(B37:B40)</f>
        <v>0.33200000000000002</v>
      </c>
      <c r="C41" s="13">
        <f>SUM(C37:C40)</f>
        <v>258960</v>
      </c>
      <c r="D41" s="25"/>
    </row>
    <row r="42" spans="1:4" x14ac:dyDescent="0.25">
      <c r="B42" s="31"/>
      <c r="C42" s="32"/>
      <c r="D42" s="25"/>
    </row>
    <row r="43" spans="1:4" ht="47.25" x14ac:dyDescent="0.25">
      <c r="A43" s="33" t="s">
        <v>27</v>
      </c>
      <c r="B43" s="34" t="s">
        <v>28</v>
      </c>
      <c r="C43" s="34">
        <f>C41+D34</f>
        <v>1038960</v>
      </c>
      <c r="D43" s="25"/>
    </row>
    <row r="44" spans="1:4" x14ac:dyDescent="0.25">
      <c r="C44" s="25"/>
      <c r="D44" s="25"/>
    </row>
    <row r="45" spans="1:4" x14ac:dyDescent="0.25">
      <c r="A45" s="112" t="s">
        <v>29</v>
      </c>
      <c r="B45" s="112"/>
      <c r="C45" s="112"/>
      <c r="D45" s="112"/>
    </row>
    <row r="46" spans="1:4" x14ac:dyDescent="0.25">
      <c r="C46" s="25"/>
      <c r="D46" s="25"/>
    </row>
    <row r="47" spans="1:4" x14ac:dyDescent="0.25">
      <c r="A47" s="113" t="s">
        <v>30</v>
      </c>
      <c r="B47" s="113"/>
      <c r="C47" s="29" t="s">
        <v>31</v>
      </c>
      <c r="D47" s="29" t="s">
        <v>32</v>
      </c>
    </row>
    <row r="48" spans="1:4" ht="41.25" customHeight="1" x14ac:dyDescent="0.25">
      <c r="A48" s="108" t="s">
        <v>33</v>
      </c>
      <c r="B48" s="108"/>
      <c r="C48" s="29">
        <f>C43+C22</f>
        <v>2297700</v>
      </c>
      <c r="D48" s="29">
        <f>C48*3</f>
        <v>6893100</v>
      </c>
    </row>
    <row r="49" spans="1:5" ht="43.5" customHeight="1" x14ac:dyDescent="0.25">
      <c r="A49" s="108" t="s">
        <v>34</v>
      </c>
      <c r="B49" s="108"/>
      <c r="C49" s="29">
        <f>C43+C23</f>
        <v>1458540</v>
      </c>
      <c r="D49" s="29">
        <f>C49*3</f>
        <v>4375620</v>
      </c>
    </row>
    <row r="50" spans="1:5" ht="35.25" customHeight="1" x14ac:dyDescent="0.25">
      <c r="C50" s="35">
        <f>D48-D50</f>
        <v>-39960</v>
      </c>
      <c r="D50" s="35">
        <v>6933060</v>
      </c>
      <c r="E50" s="11" t="s">
        <v>35</v>
      </c>
    </row>
    <row r="51" spans="1:5" x14ac:dyDescent="0.25">
      <c r="C51" s="36">
        <f>D49-D51</f>
        <v>1344654</v>
      </c>
      <c r="D51" s="36">
        <v>3030966</v>
      </c>
      <c r="E51" s="11" t="s">
        <v>35</v>
      </c>
    </row>
    <row r="52" spans="1:5" ht="75" customHeight="1" x14ac:dyDescent="0.25">
      <c r="A52" s="99" t="s">
        <v>36</v>
      </c>
      <c r="B52" s="99"/>
      <c r="C52" s="99"/>
      <c r="D52" s="99"/>
    </row>
    <row r="53" spans="1:5" x14ac:dyDescent="0.25">
      <c r="C53" s="37"/>
      <c r="D53" s="25"/>
    </row>
    <row r="54" spans="1:5" x14ac:dyDescent="0.25">
      <c r="C54" s="25"/>
      <c r="D54" s="25"/>
    </row>
    <row r="55" spans="1:5" x14ac:dyDescent="0.25">
      <c r="C55" s="25"/>
      <c r="D55" s="25"/>
    </row>
  </sheetData>
  <mergeCells count="12">
    <mergeCell ref="A52:D52"/>
    <mergeCell ref="A2:D2"/>
    <mergeCell ref="A15:C15"/>
    <mergeCell ref="A22:B22"/>
    <mergeCell ref="A23:B23"/>
    <mergeCell ref="A25:D25"/>
    <mergeCell ref="A29:C29"/>
    <mergeCell ref="A36:C36"/>
    <mergeCell ref="A45:D45"/>
    <mergeCell ref="A47:B47"/>
    <mergeCell ref="A48:B48"/>
    <mergeCell ref="A49:B49"/>
  </mergeCells>
  <pageMargins left="0.7" right="0.7" top="0.75" bottom="0.75" header="0.3" footer="0.3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Штатное расписание для графика</vt:lpstr>
      <vt:lpstr>Штатное расписание с торг зоной</vt:lpstr>
      <vt:lpstr>'Штатное расписание для графика'!Область_печати</vt:lpstr>
      <vt:lpstr>'Штатное расписание с торг зоной'!Область_печати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2022-05-31T17:31:04Z</cp:lastPrinted>
  <dcterms:created xsi:type="dcterms:W3CDTF">2022-05-13T13:23:59Z</dcterms:created>
  <dcterms:modified xsi:type="dcterms:W3CDTF">2022-11-16T09:51:42Z</dcterms:modified>
</cp:coreProperties>
</file>