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Vlastilin\Downloads\"/>
    </mc:Choice>
  </mc:AlternateContent>
  <xr:revisionPtr revIDLastSave="0" documentId="13_ncr:1_{8E3B728D-F4CA-4897-93C7-70916FE75C3A}" xr6:coauthVersionLast="47" xr6:coauthVersionMax="47" xr10:uidLastSave="{00000000-0000-0000-0000-000000000000}"/>
  <bookViews>
    <workbookView xWindow="-108" yWindow="-108" windowWidth="23256" windowHeight="12576" xr2:uid="{00000000-000D-0000-FFFF-FFFF00000000}"/>
  </bookViews>
  <sheets>
    <sheet name="1эт110м2" sheetId="1" r:id="rId1"/>
    <sheet name="Сдача в аренду" sheetId="2" state="hidden" r:id="rId2"/>
    <sheet name="Пискаревский пр., 1 (копия)"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4PTutL/a9glogPHZ914tMhHYeqQlgNoKmbd3occfRcI="/>
    </ext>
  </extLst>
</workbook>
</file>

<file path=xl/calcChain.xml><?xml version="1.0" encoding="utf-8"?>
<calcChain xmlns="http://schemas.openxmlformats.org/spreadsheetml/2006/main">
  <c r="B39" i="3" l="1"/>
  <c r="E22" i="3"/>
  <c r="E20" i="3" s="1"/>
  <c r="D22" i="3"/>
  <c r="C22" i="3"/>
  <c r="C20" i="3" s="1"/>
  <c r="D20" i="3"/>
  <c r="B20" i="3"/>
  <c r="F19" i="3"/>
  <c r="F17" i="3"/>
  <c r="F16" i="3"/>
  <c r="E16" i="3"/>
  <c r="E17" i="3" s="1"/>
  <c r="F15" i="3"/>
  <c r="E15" i="3"/>
  <c r="E19" i="3" s="1"/>
  <c r="B15" i="3"/>
  <c r="B19" i="3" s="1"/>
  <c r="F10" i="3"/>
  <c r="E10" i="3"/>
  <c r="C35" i="3" s="1"/>
  <c r="C10" i="3"/>
  <c r="C15" i="3" s="1"/>
  <c r="B10" i="3"/>
  <c r="F9" i="3"/>
  <c r="E9" i="3"/>
  <c r="D9" i="3"/>
  <c r="D10" i="3" s="1"/>
  <c r="D15" i="3" s="1"/>
  <c r="C9" i="3"/>
  <c r="B9" i="3"/>
  <c r="K47" i="2"/>
  <c r="K45" i="2"/>
  <c r="K43" i="2"/>
  <c r="K42" i="2"/>
  <c r="K49" i="2" s="1"/>
  <c r="K41" i="2"/>
  <c r="K48" i="2" s="1"/>
  <c r="K40" i="2"/>
  <c r="K38" i="2"/>
  <c r="K29" i="2"/>
  <c r="K32" i="2" s="1"/>
  <c r="K27" i="2"/>
  <c r="K30" i="2" s="1"/>
  <c r="N25" i="2"/>
  <c r="N19" i="2" s="1"/>
  <c r="N20" i="2" s="1"/>
  <c r="N21" i="2" s="1"/>
  <c r="K25" i="2"/>
  <c r="E25" i="2"/>
  <c r="B25" i="2"/>
  <c r="B21" i="2"/>
  <c r="B26" i="2" s="1"/>
  <c r="B20" i="2"/>
  <c r="K12" i="2"/>
  <c r="K28" i="2" s="1"/>
  <c r="H12" i="2"/>
  <c r="E12" i="2"/>
  <c r="E15" i="2" s="1"/>
  <c r="E26" i="2" s="1"/>
  <c r="H7" i="2"/>
  <c r="N6" i="2"/>
  <c r="H6" i="2"/>
  <c r="H25" i="2" s="1"/>
  <c r="B48" i="1"/>
  <c r="C47" i="1"/>
  <c r="E25" i="1"/>
  <c r="E30" i="1" s="1"/>
  <c r="D19" i="1"/>
  <c r="D25" i="1" s="1"/>
  <c r="C19" i="1"/>
  <c r="C25" i="1" s="1"/>
  <c r="B19" i="1"/>
  <c r="B25" i="1" s="1"/>
  <c r="E33" i="1" l="1"/>
  <c r="E37" i="1" s="1"/>
  <c r="E26" i="1"/>
  <c r="E27" i="1" s="1"/>
  <c r="F23" i="3"/>
  <c r="F27" i="3" s="1"/>
  <c r="F28" i="3" s="1"/>
  <c r="E29" i="2"/>
  <c r="E27" i="2"/>
  <c r="E28" i="2"/>
  <c r="C16" i="3"/>
  <c r="C17" i="3" s="1"/>
  <c r="C19" i="3"/>
  <c r="K31" i="2"/>
  <c r="K34" i="2"/>
  <c r="D16" i="3"/>
  <c r="D17" i="3" s="1"/>
  <c r="D19" i="3"/>
  <c r="E23" i="3"/>
  <c r="E21" i="3"/>
  <c r="B30" i="1"/>
  <c r="B33" i="1" s="1"/>
  <c r="B26" i="1"/>
  <c r="B27" i="1" s="1"/>
  <c r="H16" i="2"/>
  <c r="H14" i="2"/>
  <c r="H17" i="2" s="1"/>
  <c r="H26" i="2" s="1"/>
  <c r="B23" i="3"/>
  <c r="B27" i="3" s="1"/>
  <c r="B28" i="3" s="1"/>
  <c r="B21" i="3"/>
  <c r="B29" i="2"/>
  <c r="B28" i="2"/>
  <c r="B27" i="2"/>
  <c r="C30" i="1"/>
  <c r="C33" i="1" s="1"/>
  <c r="C26" i="1"/>
  <c r="C27" i="1" s="1"/>
  <c r="D30" i="1"/>
  <c r="D33" i="1" s="1"/>
  <c r="D26" i="1"/>
  <c r="D27" i="1" s="1"/>
  <c r="F22" i="3"/>
  <c r="F20" i="3" s="1"/>
  <c r="C32" i="3"/>
  <c r="C34" i="3"/>
  <c r="N26" i="2"/>
  <c r="N27" i="2" s="1"/>
  <c r="K46" i="2"/>
  <c r="K33" i="2"/>
  <c r="B16" i="3"/>
  <c r="B17" i="3" s="1"/>
  <c r="F21" i="3"/>
  <c r="C33" i="3"/>
  <c r="K35" i="2"/>
  <c r="E35" i="1" l="1"/>
  <c r="D48" i="1"/>
  <c r="E48" i="1" s="1"/>
  <c r="F48" i="1" s="1"/>
  <c r="B35" i="1"/>
  <c r="B37" i="1"/>
  <c r="H29" i="2"/>
  <c r="H27" i="2"/>
  <c r="H28" i="2"/>
  <c r="E34" i="2"/>
  <c r="E31" i="2"/>
  <c r="B32" i="2"/>
  <c r="B43" i="2" s="1"/>
  <c r="B35" i="2"/>
  <c r="D35" i="1"/>
  <c r="D37" i="1"/>
  <c r="D33" i="3"/>
  <c r="E33" i="3" s="1"/>
  <c r="F33" i="3" s="1"/>
  <c r="D35" i="3"/>
  <c r="E35" i="3" s="1"/>
  <c r="F35" i="3" s="1"/>
  <c r="D34" i="3"/>
  <c r="E34" i="3" s="1"/>
  <c r="F34" i="3" s="1"/>
  <c r="D32" i="3"/>
  <c r="E32" i="3" s="1"/>
  <c r="F32" i="3" s="1"/>
  <c r="E27" i="3"/>
  <c r="E28" i="3" s="1"/>
  <c r="E30" i="2"/>
  <c r="E33" i="2"/>
  <c r="E32" i="2"/>
  <c r="E35" i="2"/>
  <c r="N30" i="2"/>
  <c r="N28" i="2"/>
  <c r="N29" i="2"/>
  <c r="B30" i="2"/>
  <c r="B41" i="2" s="1"/>
  <c r="B33" i="2"/>
  <c r="C35" i="1"/>
  <c r="C37" i="1"/>
  <c r="D23" i="3"/>
  <c r="D27" i="3" s="1"/>
  <c r="D28" i="3" s="1"/>
  <c r="D21" i="3"/>
  <c r="B31" i="2"/>
  <c r="B42" i="2" s="1"/>
  <c r="B34" i="2"/>
  <c r="C23" i="3"/>
  <c r="C27" i="3" s="1"/>
  <c r="C28" i="3" s="1"/>
  <c r="C21" i="3"/>
  <c r="H32" i="2" l="1"/>
  <c r="H35" i="2"/>
  <c r="N35" i="2"/>
  <c r="N32" i="2"/>
  <c r="H34" i="2"/>
  <c r="H31" i="2"/>
  <c r="H33" i="2"/>
  <c r="H30" i="2"/>
  <c r="N31" i="2"/>
  <c r="N34" i="2"/>
  <c r="N33" i="2"/>
  <c r="N36" i="2"/>
</calcChain>
</file>

<file path=xl/sharedStrings.xml><?xml version="1.0" encoding="utf-8"?>
<sst xmlns="http://schemas.openxmlformats.org/spreadsheetml/2006/main" count="303" uniqueCount="184">
  <si>
    <t>Строительство дома "Притяжение 110" под ключ.  Пл. застройки 127 м2, общая 110 м2, жилая 90 м2.</t>
  </si>
  <si>
    <t>ПЛАН</t>
  </si>
  <si>
    <t>АДРЕС: сп Цыгановка, ул. Цветочная, дом 2</t>
  </si>
  <si>
    <t>Писсимист</t>
  </si>
  <si>
    <t>Реалист</t>
  </si>
  <si>
    <t>Оптимист</t>
  </si>
  <si>
    <t>ФАКТ</t>
  </si>
  <si>
    <t>Цена выкупа участка</t>
  </si>
  <si>
    <t>Строитество дома под ключ</t>
  </si>
  <si>
    <t>Подключение газа к дому (и ТУ)</t>
  </si>
  <si>
    <t>Подключение воды к дому (и ТУ)</t>
  </si>
  <si>
    <t>Подключение электричества к дому (и ТУ)</t>
  </si>
  <si>
    <t>Электричество на период строительства</t>
  </si>
  <si>
    <t>Оформление сделки (регистр.расходы, страховка)</t>
  </si>
  <si>
    <t>Забор, калитка, авто.откатные ворота</t>
  </si>
  <si>
    <t>Инженерные коммуникации на участке</t>
  </si>
  <si>
    <t>Подготовка участка к строительству</t>
  </si>
  <si>
    <t>Дорожка к дому, отмостка</t>
  </si>
  <si>
    <t>Инж.инфраструктура поселка (дороги, видео, шлагбаумы, свет, интернет.волокно)</t>
  </si>
  <si>
    <t>Соц.инфраструктура посёлка (детские, спорт. площадки, прогулочная зеленая зона, места для сбора мусора)</t>
  </si>
  <si>
    <t>Озеленение и дизайн общей территории посёлка</t>
  </si>
  <si>
    <t>Итого (сумма пунктов 5-16)</t>
  </si>
  <si>
    <t>Дополнительные расходы</t>
  </si>
  <si>
    <t>Итого, сумма инвестиций</t>
  </si>
  <si>
    <t>Срок сделки (реализации объекта), мес</t>
  </si>
  <si>
    <t>Цена продажи объекта</t>
  </si>
  <si>
    <t>Результаты проекта:</t>
  </si>
  <si>
    <t>Прибыль сделки</t>
  </si>
  <si>
    <t>Доходность за сделку</t>
  </si>
  <si>
    <t>Доходность за год</t>
  </si>
  <si>
    <t>Расходы</t>
  </si>
  <si>
    <t>Налог</t>
  </si>
  <si>
    <t>Распределение прибыли инвесторам:</t>
  </si>
  <si>
    <t>Чистая прибыль</t>
  </si>
  <si>
    <t>Доля ДомСаров от прибыли</t>
  </si>
  <si>
    <t>Прибыль ДомСаров, руб</t>
  </si>
  <si>
    <t>Доля инвесторов</t>
  </si>
  <si>
    <t>Прибыль инвесторов, руб</t>
  </si>
  <si>
    <t>Выплата процентов:</t>
  </si>
  <si>
    <t>Ежемесячная выплата процентов</t>
  </si>
  <si>
    <t>Выплата процентов по окончании срока действия договора</t>
  </si>
  <si>
    <t>Выплата процентов после реализации объекта</t>
  </si>
  <si>
    <t>Х</t>
  </si>
  <si>
    <t>Обеспечение обязательств</t>
  </si>
  <si>
    <t>залог зу</t>
  </si>
  <si>
    <t>Прибыль и доходность инвесторов:</t>
  </si>
  <si>
    <t>Инвесторы</t>
  </si>
  <si>
    <t>Сумма инвестиции</t>
  </si>
  <si>
    <t>Доля, %</t>
  </si>
  <si>
    <t>Доход, руб.</t>
  </si>
  <si>
    <t>Доходность, %</t>
  </si>
  <si>
    <t>Доходность, % годовых</t>
  </si>
  <si>
    <t>Инвестор ДомСаров</t>
  </si>
  <si>
    <t>Инвестор 1</t>
  </si>
  <si>
    <t>Инвестор 2</t>
  </si>
  <si>
    <t>Инвестор 3</t>
  </si>
  <si>
    <t>Владислав +7 965 770-87-39</t>
  </si>
  <si>
    <t>ДЕВИС ДЕВЕЛОПМЕНТ</t>
  </si>
  <si>
    <t>Елена +7 916 451-74-49</t>
  </si>
  <si>
    <t>Экоранчо</t>
  </si>
  <si>
    <t>Норман +7 962 697-40-41</t>
  </si>
  <si>
    <t>Ёлки рент</t>
  </si>
  <si>
    <t>Анна +7 921 632-18-97</t>
  </si>
  <si>
    <t>SOVA</t>
  </si>
  <si>
    <t>Татьяна +7 999 557-71-00</t>
  </si>
  <si>
    <t>Апарт-Инвест</t>
  </si>
  <si>
    <t>Сумма инвестиций</t>
  </si>
  <si>
    <t>Объект инвестирования</t>
  </si>
  <si>
    <t>Домокомплект полезной площадью 55,4 кв.м. предназначенный для временного проживания, каркасный, отдельно стоящий, на винтовых сваях, отделка чистовая</t>
  </si>
  <si>
    <r>
      <rPr>
        <b/>
        <sz val="10"/>
        <color theme="1"/>
        <rFont val="Arial"/>
      </rPr>
      <t>ЗУ</t>
    </r>
    <r>
      <rPr>
        <sz val="10"/>
        <color theme="1"/>
        <rFont val="Arial"/>
      </rPr>
      <t xml:space="preserve">: 6 соток категория земель: земли сельскохозяйственного назначения, разрешенное использование: для дачного строительства,
</t>
    </r>
    <r>
      <rPr>
        <b/>
        <sz val="10"/>
        <color theme="1"/>
        <rFont val="Arial"/>
      </rPr>
      <t>Жилой дом</t>
    </r>
    <r>
      <rPr>
        <sz val="10"/>
        <color theme="1"/>
        <rFont val="Arial"/>
      </rPr>
      <t>: каркасной конструкции на свайном фундаменте с террасой; общая площадь 60 (шестьдесят ) кв.м, терраса 20 кв.м.</t>
    </r>
  </si>
  <si>
    <t>22 лота «Ёлка»  (3,5 коттеджа) - «смарт-коттеджи», расположенные на арендованном ЗУ, оборудованные стандартным набором оборудования</t>
  </si>
  <si>
    <t>Номер Стандарт улучшенный 22 кв.м.</t>
  </si>
  <si>
    <t>Студия 12 кв.м. в отеле “RED BALTIC”</t>
  </si>
  <si>
    <t>Срок строительства (месяц)</t>
  </si>
  <si>
    <t>Срок ремонта (месяц)</t>
  </si>
  <si>
    <t>Срок начала сдачи коттеджа (месяц)</t>
  </si>
  <si>
    <t>Срок начала сдачи квартиры (месяц)</t>
  </si>
  <si>
    <t>Средняя загрузка за год (день)</t>
  </si>
  <si>
    <t>Средняя загрузка за месяц (день)</t>
  </si>
  <si>
    <t>Арендная ставка (руб/сутки)</t>
  </si>
  <si>
    <t>Средняя цена аренды в отеле</t>
  </si>
  <si>
    <t>Общая базовая стоимость аренды имущества в месяц</t>
  </si>
  <si>
    <t>Расходы:</t>
  </si>
  <si>
    <t>Расходы отеля:</t>
  </si>
  <si>
    <t>хозяйственная часть: расходы на уборку территории, расходные материалы и их обработку (хозяйственное белье, стирка), посуда (замена утраченной), бытовые приборы (ремонт и при необходимости замена), оборудование (ремонт и при необходимости, замена)</t>
  </si>
  <si>
    <r>
      <rPr>
        <sz val="10"/>
        <color theme="1"/>
        <rFont val="Arial"/>
      </rPr>
      <t>Вознаграждение Управляющей компании (</t>
    </r>
    <r>
      <rPr>
        <b/>
        <sz val="10"/>
        <color theme="1"/>
        <rFont val="Arial"/>
      </rPr>
      <t>включая расходы</t>
    </r>
    <r>
      <rPr>
        <sz val="10"/>
        <color theme="1"/>
        <rFont val="Arial"/>
      </rPr>
      <t>) в месяц</t>
    </r>
  </si>
  <si>
    <t>Платеж за предоставление права размещения коттеджа в месяц</t>
  </si>
  <si>
    <t>Вознаграждение УК с учетом расходов (50% от прибыли)</t>
  </si>
  <si>
    <t>ФОТ</t>
  </si>
  <si>
    <t>фонд оплаты труда, обслуживающего домокомплекты персонала (уборщицы, администраторы, техник-смотритель, банщик)</t>
  </si>
  <si>
    <t>Налог за участок</t>
  </si>
  <si>
    <t>Расходы на обслуживание смарт-коттеджа и участка в месяц</t>
  </si>
  <si>
    <t xml:space="preserve">Прачечная </t>
  </si>
  <si>
    <t>реклама, маркетинг, в размере 6% от валового дохода зоны инвестирования</t>
  </si>
  <si>
    <t>Налог за дом</t>
  </si>
  <si>
    <t>Расходы на интернет-эквайринг за год</t>
  </si>
  <si>
    <t>ЖКХ</t>
  </si>
  <si>
    <t>резервный фонд в размере 10 % от валового дохода зоны инвестирования</t>
  </si>
  <si>
    <t>ИТОГО расходов за год</t>
  </si>
  <si>
    <t>Отчисления в ремонтный фонд в месяц</t>
  </si>
  <si>
    <t>Хоз.расходы</t>
  </si>
  <si>
    <t xml:space="preserve">расходы на управление комплексом в целом (ФОТ руководства комплексом, комиссионные менеджерам по продажам) </t>
  </si>
  <si>
    <t>Вознаграждение Управляющей компании за год</t>
  </si>
  <si>
    <t>Услуги сторонних организаций</t>
  </si>
  <si>
    <t>электроэнергия, газ, водопотребление, водоотведение</t>
  </si>
  <si>
    <t>Маркетинг</t>
  </si>
  <si>
    <t>аренда земельного участка</t>
  </si>
  <si>
    <t>Мелкий ремонт</t>
  </si>
  <si>
    <t>иные налоги и сборы</t>
  </si>
  <si>
    <t>Прибыль УК (25%)</t>
  </si>
  <si>
    <t>Вознаграждение Управляющей Компании D</t>
  </si>
  <si>
    <t>ИТОГО расходов отеля в месяц</t>
  </si>
  <si>
    <t>ИТОГО расходов</t>
  </si>
  <si>
    <t>Итого расходов инвестора за год</t>
  </si>
  <si>
    <t>Результат проекта</t>
  </si>
  <si>
    <t>ОПТИМИСТ</t>
  </si>
  <si>
    <t>Выручка от сдачи коттеджа в год</t>
  </si>
  <si>
    <t>Выручка от сдачи смарт-коттеджа в год</t>
  </si>
  <si>
    <t>Выручка от сдачи номера в год</t>
  </si>
  <si>
    <t>Общая выручка отеля “RED BALTIC” за месяц (26 студии)</t>
  </si>
  <si>
    <t>Доход инвестора в год</t>
  </si>
  <si>
    <t>Доход инвестора от сдачи студии в месяц</t>
  </si>
  <si>
    <t>Чистая прибыль инвестора в год ИП 6%</t>
  </si>
  <si>
    <t>Чистая прибыль инвестора в год ИП доход-расход 15%</t>
  </si>
  <si>
    <t>Чистая прибыль инвестора в год ФЛ 13%</t>
  </si>
  <si>
    <t>IRR в год ИП 7%</t>
  </si>
  <si>
    <t>IRR в год ИП доход-расход 15%</t>
  </si>
  <si>
    <t>IRR в год ФЛ 13%</t>
  </si>
  <si>
    <t>Окупаемость (год) без продажи Объекта ИП 6%</t>
  </si>
  <si>
    <t>Окупаемость (год) без продажи Объекта ИП 7%</t>
  </si>
  <si>
    <t>Окупаемость (год) без продажи Объекта ИП 15%</t>
  </si>
  <si>
    <t>Окупаемость (год) без продажи Объекта ФЛ 13%</t>
  </si>
  <si>
    <t xml:space="preserve">Продажа объекта </t>
  </si>
  <si>
    <t>ПЕССИМИСТ</t>
  </si>
  <si>
    <t>РЕАЛИСТ</t>
  </si>
  <si>
    <t>Срок реализации (год)</t>
  </si>
  <si>
    <t>Срок реализации</t>
  </si>
  <si>
    <t>Стоимость выкупа объекта</t>
  </si>
  <si>
    <t>Кто купит</t>
  </si>
  <si>
    <t>Девис</t>
  </si>
  <si>
    <t>Чистая прибыль инвестора в год ИП 7%</t>
  </si>
  <si>
    <t>IRR с проекта ИП 7%</t>
  </si>
  <si>
    <t>IRR с проекта ИП доход-расход 15%</t>
  </si>
  <si>
    <t>IRR с проекта ФЛ 13%</t>
  </si>
  <si>
    <t>нет данных</t>
  </si>
  <si>
    <t>Прибыль после продажи объекта</t>
  </si>
  <si>
    <t>Стадия переговоров</t>
  </si>
  <si>
    <t>Вопросы</t>
  </si>
  <si>
    <t>1. Мы инвестируем 8,75 млн.руб, в договоре это прописано как инвестиции, а не стоимость готового объекта (рыночная цена на сегодняшний день).  Важно зафиксировать в договоре стоимость готового объекта и его характеристики, а также % роста стоимости объекта в год. 2. Если мы решим продать Объект инвестирования (не устраивает доходность), через какой срок мы сможем это сделать, за какую сумму, и кому? Это тоже важно прописать в договоре. 3. Не получили аналитику роста стоимости объекта, может получиться так, что на момент продажи он будет стоить всего 1 млн.руб. 4. Что такое право? Стоимость права? В договоре она должна быть зафиксирована как минимум равной стоимости инвестирования=стоимости объекта, либо указана стоимость продажи Объекта через 1, 3, 5 лет с момента начал инвестирования</t>
  </si>
  <si>
    <t>1. Совершенно верно, вы приобретаете по сути инвестицию в гостиничном бизнесе,  где сам юнит (дом) является только одной из составляющей вашей инвестиции. 
Рыночная стоимость инвестиции на текущий момент та сумма,  которую платят чтобы войти в наш проект. 
У нас инвестиционный договор,  мы не делим его на части, где есть тело (дом) и прочие затраты и услуги. Сам дом без нашей концепции инвестиционного проекта с возможностью получения высокого дохода, не имеет никакого смысла.  Рост стоимости вашего актива, никто предугадать не может. Это инвестиция, предугадать её точный рост невозможно,  только исходя из рынка, предыдущего опыта и тенденций на рынке туристического кластера.
2. В договоре указано, что вы в праве продать свою инвестиции за ту сумму, которую посчитаете для себя нужной. Но скорее всего, вам нужно будет смотреть на рынок в целом. На спрос отдыха туристов в загородные комплексы и конкретно на загрузку комплекса Волочаевки.
Прописать сумму невозможно, потому что это инвестиция.  А даже если бы это была бы квартира или дом, сумму тоже прописать было бы нереально.
3. У нас аналитика частично отражена в финансовой модели, где есть цифры по стартовому показателю (начальной работе комплекса) и плановому показателю, то есть спустя примерно 1 год работы комплекса. С учётом постоянного спроса в стране на отдых загородом, стоимость инвестиции может расти от 5 до 20% в год.
4. Право по нашему договору, это и есть ваша возможность, оно же право, получать дивиденды с суммы инвестирования в наш проект высокодоходного бизнеса, связанного с туристической деятельностью.
У вас есть право по договору, получать прибыль с деятельности управления нашей УК гостиничного комплекса.</t>
  </si>
  <si>
    <t>Отказ</t>
  </si>
  <si>
    <t>Вывод</t>
  </si>
  <si>
    <t>Ваша компания нам очень понравилась. 
На сегодняшний день нет возможности инвестировать в ваш проект, т.к. мы инвестируем в компании, оцененные на 5 баллов по пятибалльной шкале. Ваша компания набрала 4 балла. 
Готовы рассмотреть вас на следующий год.
Спасибо вам за уделенное и потраченное время!</t>
  </si>
  <si>
    <t>Сделали анализ, посчитали свою экономику, к сожалению, нам ваше предложение неинтересно.
Спасибо вам за уделенное и потраченное время!</t>
  </si>
  <si>
    <t>Презентацию взять за основу подготовки питча для инвестора</t>
  </si>
  <si>
    <t>АДРЕС: Пискаревский пр, 1</t>
  </si>
  <si>
    <t>Инвестиции</t>
  </si>
  <si>
    <t>займы</t>
  </si>
  <si>
    <t>50/50</t>
  </si>
  <si>
    <t>25/75</t>
  </si>
  <si>
    <t>Цена выкупа</t>
  </si>
  <si>
    <t>Расходы на поиск, анализ, юридическую  экспертизу, отбор объекта</t>
  </si>
  <si>
    <t>Расходы по сделкам выкупа-продажи</t>
  </si>
  <si>
    <t>Предпродажная подготовка/ремонт</t>
  </si>
  <si>
    <t>Юридическая очистка объекта</t>
  </si>
  <si>
    <t>Риелторские расходы</t>
  </si>
  <si>
    <t>Цена продажи:</t>
  </si>
  <si>
    <t>Срок сделки, мес</t>
  </si>
  <si>
    <t>Результаты проекта</t>
  </si>
  <si>
    <t>IRR (доходность за сделку)</t>
  </si>
  <si>
    <t>Доходность годовых</t>
  </si>
  <si>
    <t>ЧИСТАЯ ПРИБЫЛЬ</t>
  </si>
  <si>
    <t>Доля УКД от прибыли, %</t>
  </si>
  <si>
    <t>Прибыль УКД, руб</t>
  </si>
  <si>
    <t>Доля инвесторов, %</t>
  </si>
  <si>
    <t>Прибыль инвесторов</t>
  </si>
  <si>
    <t>Чистая прибыль инвестора ФЛ</t>
  </si>
  <si>
    <t>Чистая прибыль инвестора ИП доход 6%</t>
  </si>
  <si>
    <t>Чистая прибыль инвестора ИП расход-доход 15%</t>
  </si>
  <si>
    <t>Доходность инвесторов за сделку</t>
  </si>
  <si>
    <t>Доходность инвесторов, в годовых</t>
  </si>
  <si>
    <t>Инвестор УКД</t>
  </si>
  <si>
    <r>
      <rPr>
        <sz val="9"/>
        <color theme="1"/>
        <rFont val="Arial"/>
      </rPr>
      <t xml:space="preserve">Инвестор 2 </t>
    </r>
    <r>
      <rPr>
        <sz val="9"/>
        <color rgb="FFFF0000"/>
        <rFont val="Arial"/>
      </rPr>
      <t>(через ИП Ли)</t>
    </r>
  </si>
  <si>
    <t>Актуальная информация по объекту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</si>
</sst>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numFmt numFmtId="165" formatCode="0.0%"/>
    <numFmt numFmtId="166" formatCode="#,##0.0"/>
    <numFmt numFmtId="167" formatCode="0.0"/>
  </numFmts>
  <fonts count="19" x14ac:knownFonts="1">
    <font>
      <sz val="11"/>
      <color theme="1"/>
      <name val="Calibri"/>
      <scheme val="minor"/>
    </font>
    <font>
      <b/>
      <sz val="10"/>
      <color theme="1"/>
      <name val="Arial"/>
    </font>
    <font>
      <sz val="11"/>
      <name val="Calibri"/>
    </font>
    <font>
      <b/>
      <sz val="9"/>
      <color theme="1"/>
      <name val="Arial"/>
    </font>
    <font>
      <sz val="9"/>
      <color theme="1"/>
      <name val="Arial"/>
    </font>
    <font>
      <sz val="9"/>
      <color rgb="FF000000"/>
      <name val="Arial"/>
    </font>
    <font>
      <sz val="10"/>
      <color theme="1"/>
      <name val="Arial"/>
    </font>
    <font>
      <b/>
      <u/>
      <sz val="10"/>
      <color rgb="FF0000FF"/>
      <name val="Arial"/>
    </font>
    <font>
      <sz val="10"/>
      <color theme="1"/>
      <name val="Calibri"/>
    </font>
    <font>
      <b/>
      <u/>
      <sz val="10"/>
      <color rgb="FF0000FF"/>
      <name val="Arial"/>
    </font>
    <font>
      <b/>
      <u/>
      <sz val="9"/>
      <color rgb="FF0000FF"/>
      <name val="Arial"/>
    </font>
    <font>
      <b/>
      <u/>
      <sz val="9"/>
      <color rgb="FF0000FF"/>
      <name val="Arial"/>
    </font>
    <font>
      <u/>
      <sz val="9"/>
      <color rgb="FF0000FF"/>
      <name val="Arial"/>
    </font>
    <font>
      <sz val="11"/>
      <color theme="1"/>
      <name val="Calibri"/>
    </font>
    <font>
      <sz val="11"/>
      <color theme="1"/>
      <name val="Arial"/>
    </font>
    <font>
      <sz val="9"/>
      <color rgb="FFD0E0E3"/>
      <name val="Arial"/>
    </font>
    <font>
      <u/>
      <sz val="9"/>
      <color rgb="FF0000FF"/>
      <name val="Arial"/>
    </font>
    <font>
      <b/>
      <sz val="11"/>
      <color theme="1"/>
      <name val="Arial"/>
    </font>
    <font>
      <sz val="9"/>
      <color rgb="FFFF0000"/>
      <name val="Arial"/>
    </font>
  </fonts>
  <fills count="18">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FFFF00"/>
        <bgColor rgb="FFFFFF00"/>
      </patternFill>
    </fill>
    <fill>
      <patternFill patternType="solid">
        <fgColor rgb="FFD9D9D9"/>
        <bgColor rgb="FFD9D9D9"/>
      </patternFill>
    </fill>
    <fill>
      <patternFill patternType="solid">
        <fgColor rgb="FFCCCCCC"/>
        <bgColor rgb="FFCCCCCC"/>
      </patternFill>
    </fill>
    <fill>
      <patternFill patternType="solid">
        <fgColor rgb="FFD9D2E9"/>
        <bgColor rgb="FFD9D2E9"/>
      </patternFill>
    </fill>
    <fill>
      <patternFill patternType="solid">
        <fgColor rgb="FFD9EAD3"/>
        <bgColor rgb="FFD9EAD3"/>
      </patternFill>
    </fill>
    <fill>
      <patternFill patternType="solid">
        <fgColor rgb="FFA4C2F4"/>
        <bgColor rgb="FFA4C2F4"/>
      </patternFill>
    </fill>
    <fill>
      <patternFill patternType="solid">
        <fgColor rgb="FFF9CB9C"/>
        <bgColor rgb="FFF9CB9C"/>
      </patternFill>
    </fill>
    <fill>
      <patternFill patternType="solid">
        <fgColor rgb="FFEA9999"/>
        <bgColor rgb="FFEA9999"/>
      </patternFill>
    </fill>
    <fill>
      <patternFill patternType="solid">
        <fgColor rgb="FFF4CCCC"/>
        <bgColor rgb="FFF4CCCC"/>
      </patternFill>
    </fill>
    <fill>
      <patternFill patternType="solid">
        <fgColor rgb="FFFCE5CD"/>
        <bgColor rgb="FFFCE5CD"/>
      </patternFill>
    </fill>
    <fill>
      <patternFill patternType="solid">
        <fgColor rgb="FF6AA84F"/>
        <bgColor rgb="FF6AA84F"/>
      </patternFill>
    </fill>
    <fill>
      <patternFill patternType="solid">
        <fgColor rgb="FFB6D7A8"/>
        <bgColor rgb="FFB6D7A8"/>
      </patternFill>
    </fill>
    <fill>
      <patternFill patternType="solid">
        <fgColor rgb="FFD0E0E3"/>
        <bgColor rgb="FFD0E0E3"/>
      </patternFill>
    </fill>
    <fill>
      <patternFill patternType="solid">
        <fgColor rgb="FF6D9EEB"/>
        <bgColor rgb="FF6D9EEB"/>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ck">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style="thin">
        <color rgb="FF000000"/>
      </top>
      <bottom style="thin">
        <color rgb="FF000000"/>
      </bottom>
      <diagonal/>
    </border>
  </borders>
  <cellStyleXfs count="1">
    <xf numFmtId="0" fontId="0" fillId="0" borderId="0"/>
  </cellStyleXfs>
  <cellXfs count="220">
    <xf numFmtId="0" fontId="0" fillId="0" borderId="0" xfId="0"/>
    <xf numFmtId="0" fontId="1" fillId="2" borderId="1" xfId="0" applyFont="1" applyFill="1" applyBorder="1" applyAlignment="1">
      <alignment vertical="center" wrapText="1"/>
    </xf>
    <xf numFmtId="0" fontId="1" fillId="0" borderId="0" xfId="0" applyFont="1" applyAlignment="1">
      <alignment horizontal="center" vertical="center" wrapText="1"/>
    </xf>
    <xf numFmtId="0" fontId="1" fillId="4" borderId="1" xfId="0" applyFont="1" applyFill="1" applyBorder="1" applyAlignment="1">
      <alignment vertical="center"/>
    </xf>
    <xf numFmtId="0" fontId="3" fillId="4" borderId="1" xfId="0" applyFont="1" applyFill="1" applyBorder="1" applyAlignment="1">
      <alignment horizontal="center" vertical="center"/>
    </xf>
    <xf numFmtId="0" fontId="3" fillId="0" borderId="0" xfId="0" applyFont="1" applyAlignment="1">
      <alignment horizontal="center" vertical="center"/>
    </xf>
    <xf numFmtId="0" fontId="3" fillId="5" borderId="1" xfId="0" applyFont="1" applyFill="1" applyBorder="1" applyAlignment="1">
      <alignment vertical="center"/>
    </xf>
    <xf numFmtId="164" fontId="4" fillId="5" borderId="1" xfId="0" applyNumberFormat="1" applyFont="1" applyFill="1" applyBorder="1" applyAlignment="1">
      <alignment horizontal="center" vertical="center"/>
    </xf>
    <xf numFmtId="164" fontId="4" fillId="0" borderId="0" xfId="0" applyNumberFormat="1" applyFont="1" applyAlignment="1">
      <alignment horizontal="center" vertical="center"/>
    </xf>
    <xf numFmtId="0" fontId="4" fillId="0" borderId="1" xfId="0" applyFont="1" applyBorder="1" applyAlignment="1">
      <alignment vertical="center" wrapText="1"/>
    </xf>
    <xf numFmtId="164" fontId="4" fillId="0" borderId="1" xfId="0" applyNumberFormat="1" applyFont="1" applyBorder="1" applyAlignment="1">
      <alignment horizontal="center" vertical="center"/>
    </xf>
    <xf numFmtId="0" fontId="4" fillId="0" borderId="1" xfId="0" applyFont="1" applyBorder="1" applyAlignment="1">
      <alignment horizontal="right" vertical="center" wrapText="1"/>
    </xf>
    <xf numFmtId="0" fontId="3" fillId="6" borderId="1" xfId="0" applyFont="1" applyFill="1" applyBorder="1" applyAlignment="1">
      <alignment vertical="center" wrapText="1"/>
    </xf>
    <xf numFmtId="164" fontId="3" fillId="6" borderId="1" xfId="0" applyNumberFormat="1" applyFont="1" applyFill="1" applyBorder="1" applyAlignment="1">
      <alignment horizontal="center" vertical="center"/>
    </xf>
    <xf numFmtId="164" fontId="3" fillId="0" borderId="0" xfId="0" applyNumberFormat="1" applyFont="1" applyAlignment="1">
      <alignment horizontal="center" vertical="center"/>
    </xf>
    <xf numFmtId="3" fontId="4" fillId="0" borderId="1" xfId="0" applyNumberFormat="1" applyFont="1" applyBorder="1" applyAlignment="1">
      <alignment vertical="center" wrapText="1"/>
    </xf>
    <xf numFmtId="3"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3" fillId="7" borderId="1" xfId="0" applyFont="1" applyFill="1" applyBorder="1" applyAlignment="1">
      <alignment vertical="center" wrapText="1"/>
    </xf>
    <xf numFmtId="3" fontId="3" fillId="7" borderId="1" xfId="0" applyNumberFormat="1" applyFont="1" applyFill="1" applyBorder="1" applyAlignment="1">
      <alignment horizontal="center" vertical="center"/>
    </xf>
    <xf numFmtId="3" fontId="3" fillId="0" borderId="0" xfId="0" applyNumberFormat="1" applyFont="1" applyAlignment="1">
      <alignment horizontal="center" vertical="center"/>
    </xf>
    <xf numFmtId="0" fontId="3" fillId="8" borderId="1" xfId="0" applyFont="1" applyFill="1" applyBorder="1" applyAlignment="1">
      <alignment vertical="center" wrapText="1"/>
    </xf>
    <xf numFmtId="164" fontId="3" fillId="8" borderId="1" xfId="0" applyNumberFormat="1" applyFont="1" applyFill="1" applyBorder="1" applyAlignment="1">
      <alignment horizontal="center" vertical="center"/>
    </xf>
    <xf numFmtId="0" fontId="4" fillId="2" borderId="1" xfId="0" applyFont="1" applyFill="1" applyBorder="1" applyAlignment="1">
      <alignment vertical="center" wrapText="1"/>
    </xf>
    <xf numFmtId="3" fontId="3" fillId="2"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3" fillId="4" borderId="1" xfId="0" applyFont="1" applyFill="1" applyBorder="1" applyAlignment="1">
      <alignment vertical="center" wrapText="1"/>
    </xf>
    <xf numFmtId="3" fontId="3" fillId="4" borderId="1" xfId="0" applyNumberFormat="1" applyFont="1" applyFill="1" applyBorder="1" applyAlignment="1">
      <alignment horizontal="center" vertical="center"/>
    </xf>
    <xf numFmtId="9" fontId="4" fillId="8" borderId="1" xfId="0" applyNumberFormat="1" applyFont="1" applyFill="1" applyBorder="1" applyAlignment="1">
      <alignment horizontal="center" vertical="center"/>
    </xf>
    <xf numFmtId="165" fontId="4" fillId="0" borderId="0" xfId="0" applyNumberFormat="1" applyFont="1" applyAlignment="1">
      <alignment horizontal="center" vertical="center"/>
    </xf>
    <xf numFmtId="9" fontId="3" fillId="8"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9" borderId="1" xfId="0" applyFont="1" applyFill="1" applyBorder="1" applyAlignment="1">
      <alignment vertical="center"/>
    </xf>
    <xf numFmtId="0" fontId="4" fillId="9" borderId="1" xfId="0" applyFont="1" applyFill="1" applyBorder="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3" fontId="4" fillId="0" borderId="1" xfId="0" applyNumberFormat="1" applyFont="1" applyBorder="1" applyAlignment="1">
      <alignment horizontal="center" vertical="center"/>
    </xf>
    <xf numFmtId="0" fontId="3" fillId="9" borderId="1" xfId="0" applyFont="1" applyFill="1" applyBorder="1" applyAlignment="1">
      <alignment horizontal="left" vertical="center"/>
    </xf>
    <xf numFmtId="0" fontId="4" fillId="4" borderId="1" xfId="0" applyFont="1" applyFill="1" applyBorder="1" applyAlignment="1">
      <alignment vertical="center" wrapText="1"/>
    </xf>
    <xf numFmtId="3" fontId="4" fillId="4" borderId="1" xfId="0" applyNumberFormat="1" applyFont="1" applyFill="1" applyBorder="1" applyAlignment="1">
      <alignment horizontal="center" vertical="center"/>
    </xf>
    <xf numFmtId="9" fontId="4" fillId="0" borderId="1" xfId="0" applyNumberFormat="1" applyFont="1" applyBorder="1" applyAlignment="1">
      <alignment horizontal="center" vertical="center"/>
    </xf>
    <xf numFmtId="3" fontId="4" fillId="0" borderId="0" xfId="0" applyNumberFormat="1" applyFont="1" applyAlignment="1">
      <alignment horizontal="center" vertical="center"/>
    </xf>
    <xf numFmtId="9" fontId="4" fillId="9"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3" fillId="9"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3" fillId="4"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5" xfId="0" applyFont="1" applyFill="1" applyBorder="1" applyAlignment="1">
      <alignment vertical="center"/>
    </xf>
    <xf numFmtId="3" fontId="3" fillId="9" borderId="1" xfId="0" applyNumberFormat="1" applyFont="1" applyFill="1" applyBorder="1" applyAlignment="1">
      <alignment horizontal="center" vertical="center"/>
    </xf>
    <xf numFmtId="0" fontId="3" fillId="9" borderId="6" xfId="0" applyFont="1" applyFill="1" applyBorder="1" applyAlignment="1">
      <alignment horizontal="center" vertical="center"/>
    </xf>
    <xf numFmtId="3" fontId="4" fillId="7" borderId="7" xfId="0" applyNumberFormat="1" applyFont="1" applyFill="1" applyBorder="1" applyAlignment="1">
      <alignment vertical="center" wrapText="1"/>
    </xf>
    <xf numFmtId="164" fontId="4" fillId="7" borderId="8" xfId="0" applyNumberFormat="1" applyFont="1" applyFill="1" applyBorder="1" applyAlignment="1">
      <alignment horizontal="center" vertical="center"/>
    </xf>
    <xf numFmtId="9" fontId="4" fillId="7" borderId="8" xfId="0" applyNumberFormat="1" applyFont="1" applyFill="1" applyBorder="1" applyAlignment="1">
      <alignment horizontal="center" vertical="center"/>
    </xf>
    <xf numFmtId="165" fontId="4" fillId="7" borderId="8" xfId="0" applyNumberFormat="1" applyFont="1" applyFill="1" applyBorder="1" applyAlignment="1">
      <alignment horizontal="center" vertical="center"/>
    </xf>
    <xf numFmtId="9" fontId="4" fillId="7" borderId="9" xfId="0" applyNumberFormat="1" applyFont="1" applyFill="1" applyBorder="1" applyAlignment="1">
      <alignment horizontal="center" vertical="center"/>
    </xf>
    <xf numFmtId="3" fontId="4" fillId="8" borderId="7" xfId="0" applyNumberFormat="1" applyFont="1" applyFill="1" applyBorder="1" applyAlignment="1">
      <alignment vertical="center" wrapText="1"/>
    </xf>
    <xf numFmtId="164" fontId="4" fillId="8" borderId="8" xfId="0" applyNumberFormat="1" applyFont="1" applyFill="1" applyBorder="1" applyAlignment="1">
      <alignment horizontal="center" vertical="center"/>
    </xf>
    <xf numFmtId="9" fontId="4" fillId="8" borderId="8" xfId="0" applyNumberFormat="1" applyFont="1" applyFill="1" applyBorder="1" applyAlignment="1">
      <alignment horizontal="center" vertical="center"/>
    </xf>
    <xf numFmtId="164" fontId="4" fillId="10" borderId="8" xfId="0" applyNumberFormat="1" applyFont="1" applyFill="1" applyBorder="1" applyAlignment="1">
      <alignment horizontal="center" vertical="center"/>
    </xf>
    <xf numFmtId="9" fontId="4" fillId="8" borderId="10" xfId="0" applyNumberFormat="1" applyFont="1" applyFill="1" applyBorder="1" applyAlignment="1">
      <alignment horizontal="center" vertical="center"/>
    </xf>
    <xf numFmtId="9" fontId="1" fillId="10" borderId="11" xfId="0" applyNumberFormat="1" applyFont="1" applyFill="1" applyBorder="1" applyAlignment="1">
      <alignment horizontal="center" vertical="center"/>
    </xf>
    <xf numFmtId="3" fontId="5" fillId="8" borderId="7" xfId="0" applyNumberFormat="1" applyFont="1" applyFill="1" applyBorder="1" applyAlignment="1">
      <alignment vertical="center" wrapText="1"/>
    </xf>
    <xf numFmtId="165" fontId="4" fillId="8" borderId="8" xfId="0" applyNumberFormat="1" applyFont="1" applyFill="1" applyBorder="1" applyAlignment="1">
      <alignment horizontal="center" vertical="center"/>
    </xf>
    <xf numFmtId="9" fontId="4" fillId="10" borderId="12" xfId="0" applyNumberFormat="1" applyFont="1" applyFill="1" applyBorder="1" applyAlignment="1">
      <alignment horizontal="center" vertical="center"/>
    </xf>
    <xf numFmtId="9" fontId="4" fillId="10" borderId="8"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xf numFmtId="0" fontId="9"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 fillId="6" borderId="1" xfId="0" applyFont="1" applyFill="1" applyBorder="1" applyAlignment="1">
      <alignment vertical="center"/>
    </xf>
    <xf numFmtId="3" fontId="1" fillId="6" borderId="1" xfId="0" applyNumberFormat="1" applyFont="1" applyFill="1" applyBorder="1" applyAlignment="1">
      <alignment horizontal="center" vertical="center"/>
    </xf>
    <xf numFmtId="3" fontId="1" fillId="6" borderId="6" xfId="0" applyNumberFormat="1" applyFont="1" applyFill="1" applyBorder="1" applyAlignment="1">
      <alignment horizontal="center" vertical="center"/>
    </xf>
    <xf numFmtId="0" fontId="6" fillId="0" borderId="0" xfId="0" applyFont="1" applyAlignment="1">
      <alignment vertical="center"/>
    </xf>
    <xf numFmtId="0" fontId="1" fillId="6" borderId="1" xfId="0" applyFont="1" applyFill="1" applyBorder="1" applyAlignment="1">
      <alignment vertical="center" wrapText="1"/>
    </xf>
    <xf numFmtId="0" fontId="4" fillId="0" borderId="0" xfId="0" applyFont="1"/>
    <xf numFmtId="0" fontId="1" fillId="9" borderId="1" xfId="0" applyFont="1" applyFill="1" applyBorder="1" applyAlignment="1">
      <alignment horizontal="left" vertical="center"/>
    </xf>
    <xf numFmtId="3" fontId="6" fillId="2" borderId="8"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3" fontId="6" fillId="12" borderId="1" xfId="0" applyNumberFormat="1" applyFont="1" applyFill="1" applyBorder="1" applyAlignment="1">
      <alignment horizontal="center" vertical="center" wrapText="1"/>
    </xf>
    <xf numFmtId="0" fontId="1" fillId="9" borderId="7" xfId="0" applyFont="1" applyFill="1" applyBorder="1" applyAlignment="1">
      <alignment vertical="center"/>
    </xf>
    <xf numFmtId="3" fontId="6" fillId="2" borderId="8" xfId="0" applyNumberFormat="1" applyFont="1" applyFill="1" applyBorder="1" applyAlignment="1">
      <alignment horizontal="center" vertical="center"/>
    </xf>
    <xf numFmtId="0" fontId="1" fillId="9" borderId="7" xfId="0" applyFont="1" applyFill="1" applyBorder="1" applyAlignment="1">
      <alignment vertical="center" wrapText="1"/>
    </xf>
    <xf numFmtId="166" fontId="6" fillId="2" borderId="8" xfId="0" applyNumberFormat="1" applyFont="1" applyFill="1" applyBorder="1" applyAlignment="1">
      <alignment horizontal="center" vertical="center"/>
    </xf>
    <xf numFmtId="3" fontId="6" fillId="2" borderId="5" xfId="0" applyNumberFormat="1" applyFont="1" applyFill="1" applyBorder="1" applyAlignment="1">
      <alignment horizontal="center" vertical="center" wrapText="1"/>
    </xf>
    <xf numFmtId="0" fontId="8" fillId="2" borderId="5" xfId="0" applyFont="1" applyFill="1" applyBorder="1"/>
    <xf numFmtId="9" fontId="6" fillId="0" borderId="0" xfId="0" applyNumberFormat="1" applyFont="1" applyAlignment="1">
      <alignment vertical="center"/>
    </xf>
    <xf numFmtId="0" fontId="13" fillId="2" borderId="5" xfId="0" applyFont="1" applyFill="1" applyBorder="1"/>
    <xf numFmtId="3" fontId="6" fillId="0" borderId="13" xfId="0" applyNumberFormat="1" applyFont="1" applyBorder="1" applyAlignment="1">
      <alignment horizontal="center" vertical="center" wrapText="1"/>
    </xf>
    <xf numFmtId="3" fontId="6" fillId="0" borderId="0" xfId="0" applyNumberFormat="1" applyFont="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0" fontId="14" fillId="2" borderId="5" xfId="0" applyFont="1" applyFill="1" applyBorder="1"/>
    <xf numFmtId="0" fontId="14" fillId="0" borderId="0" xfId="0" applyFont="1" applyAlignment="1">
      <alignment horizontal="center" vertical="center"/>
    </xf>
    <xf numFmtId="0" fontId="6" fillId="0" borderId="0" xfId="0" applyFont="1" applyAlignment="1">
      <alignment vertical="center" wrapText="1"/>
    </xf>
    <xf numFmtId="0" fontId="1" fillId="9" borderId="1" xfId="0" applyFont="1" applyFill="1" applyBorder="1" applyAlignment="1">
      <alignment vertical="center"/>
    </xf>
    <xf numFmtId="3" fontId="6" fillId="2" borderId="1" xfId="0" applyNumberFormat="1" applyFont="1" applyFill="1" applyBorder="1" applyAlignment="1">
      <alignment vertical="center"/>
    </xf>
    <xf numFmtId="0" fontId="8" fillId="2" borderId="1" xfId="0" applyFont="1" applyFill="1" applyBorder="1"/>
    <xf numFmtId="0" fontId="6" fillId="2" borderId="1" xfId="0" applyFont="1" applyFill="1" applyBorder="1" applyAlignment="1">
      <alignment horizontal="center" vertical="center"/>
    </xf>
    <xf numFmtId="0" fontId="6" fillId="0" borderId="15" xfId="0" applyFont="1" applyBorder="1" applyAlignment="1">
      <alignment vertical="center" wrapText="1"/>
    </xf>
    <xf numFmtId="3" fontId="6" fillId="0" borderId="0" xfId="0" applyNumberFormat="1" applyFont="1" applyAlignment="1">
      <alignment vertical="center"/>
    </xf>
    <xf numFmtId="0" fontId="6" fillId="2" borderId="1" xfId="0" applyFont="1" applyFill="1" applyBorder="1" applyAlignment="1">
      <alignment vertical="center" wrapText="1"/>
    </xf>
    <xf numFmtId="3" fontId="14" fillId="2" borderId="5" xfId="0" applyNumberFormat="1" applyFont="1" applyFill="1" applyBorder="1" applyAlignment="1">
      <alignment horizontal="center" wrapText="1"/>
    </xf>
    <xf numFmtId="0" fontId="1" fillId="13" borderId="7" xfId="0" applyFont="1" applyFill="1" applyBorder="1" applyAlignment="1">
      <alignment vertical="center"/>
    </xf>
    <xf numFmtId="3" fontId="14" fillId="2" borderId="5" xfId="0" applyNumberFormat="1" applyFont="1" applyFill="1" applyBorder="1" applyAlignment="1">
      <alignment horizontal="center"/>
    </xf>
    <xf numFmtId="4" fontId="13" fillId="0" borderId="0" xfId="0" applyNumberFormat="1" applyFont="1"/>
    <xf numFmtId="166" fontId="6" fillId="0" borderId="0" xfId="0" applyNumberFormat="1" applyFont="1" applyAlignment="1">
      <alignment horizontal="center" vertical="center" wrapText="1"/>
    </xf>
    <xf numFmtId="0" fontId="1" fillId="13" borderId="7" xfId="0" applyFont="1" applyFill="1" applyBorder="1" applyAlignment="1">
      <alignment vertical="center" wrapText="1"/>
    </xf>
    <xf numFmtId="0" fontId="1" fillId="0" borderId="0" xfId="0" applyFont="1" applyAlignment="1">
      <alignment vertical="center" wrapText="1"/>
    </xf>
    <xf numFmtId="0" fontId="6" fillId="14" borderId="7" xfId="0" applyFont="1" applyFill="1" applyBorder="1" applyAlignment="1">
      <alignment vertical="center" wrapText="1"/>
    </xf>
    <xf numFmtId="3" fontId="6" fillId="14" borderId="1" xfId="0" applyNumberFormat="1" applyFont="1" applyFill="1" applyBorder="1" applyAlignment="1">
      <alignment horizontal="center" vertical="center" wrapText="1"/>
    </xf>
    <xf numFmtId="3" fontId="6" fillId="0" borderId="13" xfId="0" applyNumberFormat="1" applyFont="1" applyBorder="1" applyAlignment="1">
      <alignment horizontal="center" vertical="center"/>
    </xf>
    <xf numFmtId="0" fontId="6" fillId="8" borderId="7" xfId="0" applyFont="1" applyFill="1" applyBorder="1" applyAlignment="1">
      <alignment vertical="center" wrapText="1"/>
    </xf>
    <xf numFmtId="3" fontId="6" fillId="8" borderId="1" xfId="0" applyNumberFormat="1" applyFont="1" applyFill="1" applyBorder="1" applyAlignment="1">
      <alignment horizontal="center" vertical="center" wrapText="1"/>
    </xf>
    <xf numFmtId="3" fontId="6" fillId="8" borderId="8" xfId="0" applyNumberFormat="1" applyFont="1" applyFill="1" applyBorder="1" applyAlignment="1">
      <alignment horizontal="center" vertical="center"/>
    </xf>
    <xf numFmtId="3" fontId="6" fillId="8" borderId="1" xfId="0" applyNumberFormat="1" applyFont="1" applyFill="1" applyBorder="1" applyAlignment="1">
      <alignment horizontal="center" vertical="center"/>
    </xf>
    <xf numFmtId="10" fontId="6" fillId="2" borderId="1" xfId="0" applyNumberFormat="1" applyFont="1" applyFill="1" applyBorder="1" applyAlignment="1">
      <alignment horizontal="center" vertical="center" wrapText="1"/>
    </xf>
    <xf numFmtId="0" fontId="6" fillId="8" borderId="1" xfId="0" applyFont="1" applyFill="1" applyBorder="1" applyAlignment="1">
      <alignment vertical="center" wrapText="1"/>
    </xf>
    <xf numFmtId="4" fontId="6" fillId="8" borderId="1" xfId="0" applyNumberFormat="1" applyFont="1" applyFill="1" applyBorder="1" applyAlignment="1">
      <alignment horizontal="center" vertical="center" wrapText="1"/>
    </xf>
    <xf numFmtId="4" fontId="6" fillId="8" borderId="1" xfId="0" applyNumberFormat="1" applyFont="1" applyFill="1" applyBorder="1" applyAlignment="1">
      <alignment horizontal="center" vertical="center"/>
    </xf>
    <xf numFmtId="167" fontId="6" fillId="8" borderId="1" xfId="0" applyNumberFormat="1" applyFont="1" applyFill="1" applyBorder="1" applyAlignment="1">
      <alignment horizontal="center" vertical="center"/>
    </xf>
    <xf numFmtId="166"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0" fontId="6" fillId="2" borderId="5" xfId="0" applyFont="1" applyFill="1" applyBorder="1" applyAlignment="1">
      <alignment vertical="center" wrapText="1"/>
    </xf>
    <xf numFmtId="167" fontId="6" fillId="2" borderId="5" xfId="0" applyNumberFormat="1" applyFont="1" applyFill="1" applyBorder="1" applyAlignment="1">
      <alignment horizontal="center" vertical="center"/>
    </xf>
    <xf numFmtId="166"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1" fillId="15" borderId="7" xfId="0" applyFont="1" applyFill="1" applyBorder="1" applyAlignment="1">
      <alignment vertical="center" wrapText="1"/>
    </xf>
    <xf numFmtId="0" fontId="1" fillId="2" borderId="5" xfId="0" applyFont="1" applyFill="1" applyBorder="1" applyAlignment="1">
      <alignment vertical="center" wrapText="1"/>
    </xf>
    <xf numFmtId="3" fontId="6" fillId="2" borderId="5" xfId="0" applyNumberFormat="1" applyFont="1" applyFill="1" applyBorder="1" applyAlignment="1">
      <alignment vertical="center" wrapText="1"/>
    </xf>
    <xf numFmtId="0" fontId="13" fillId="0" borderId="0" xfId="0" applyFont="1" applyAlignment="1">
      <alignment vertical="center" wrapText="1"/>
    </xf>
    <xf numFmtId="0" fontId="6" fillId="2" borderId="5" xfId="0" applyFont="1" applyFill="1" applyBorder="1"/>
    <xf numFmtId="0" fontId="13" fillId="2" borderId="5" xfId="0" applyFont="1" applyFill="1" applyBorder="1" applyAlignment="1">
      <alignment vertical="center" wrapText="1"/>
    </xf>
    <xf numFmtId="0" fontId="4" fillId="2" borderId="5" xfId="0" applyFont="1" applyFill="1" applyBorder="1"/>
    <xf numFmtId="0" fontId="14" fillId="2" borderId="5" xfId="0" applyFont="1" applyFill="1" applyBorder="1" applyAlignment="1">
      <alignment horizontal="center" vertical="center"/>
    </xf>
    <xf numFmtId="0" fontId="4" fillId="0" borderId="0" xfId="0" applyFont="1" applyAlignment="1">
      <alignment wrapText="1"/>
    </xf>
    <xf numFmtId="0" fontId="8" fillId="11" borderId="5" xfId="0" applyFont="1" applyFill="1" applyBorder="1" applyAlignment="1">
      <alignment horizontal="left" vertical="center"/>
    </xf>
    <xf numFmtId="0" fontId="4" fillId="0" borderId="0" xfId="0" applyFont="1" applyAlignment="1">
      <alignment vertical="center" wrapText="1"/>
    </xf>
    <xf numFmtId="0" fontId="3" fillId="16" borderId="5" xfId="0" applyFont="1" applyFill="1" applyBorder="1" applyAlignment="1">
      <alignment horizontal="center" vertical="center"/>
    </xf>
    <xf numFmtId="0" fontId="5" fillId="16" borderId="5" xfId="0" applyFont="1" applyFill="1" applyBorder="1" applyAlignment="1">
      <alignment vertical="center" wrapText="1"/>
    </xf>
    <xf numFmtId="0" fontId="15" fillId="16" borderId="5" xfId="0" applyFont="1" applyFill="1" applyBorder="1"/>
    <xf numFmtId="0" fontId="15" fillId="16" borderId="5" xfId="0" applyFont="1" applyFill="1" applyBorder="1" applyAlignment="1">
      <alignment vertical="center" wrapText="1"/>
    </xf>
    <xf numFmtId="0" fontId="16" fillId="16" borderId="5" xfId="0" applyFont="1" applyFill="1" applyBorder="1" applyAlignment="1">
      <alignment vertical="center" wrapText="1"/>
    </xf>
    <xf numFmtId="0" fontId="15" fillId="16" borderId="5" xfId="0" applyFont="1" applyFill="1" applyBorder="1" applyAlignment="1">
      <alignment horizontal="center" vertical="center"/>
    </xf>
    <xf numFmtId="0" fontId="3" fillId="4" borderId="5" xfId="0" applyFont="1" applyFill="1" applyBorder="1"/>
    <xf numFmtId="3" fontId="13" fillId="4" borderId="1" xfId="0" applyNumberFormat="1" applyFont="1" applyFill="1" applyBorder="1"/>
    <xf numFmtId="0" fontId="17" fillId="4" borderId="1" xfId="0" applyFont="1" applyFill="1" applyBorder="1" applyAlignment="1">
      <alignment horizontal="center"/>
    </xf>
    <xf numFmtId="0" fontId="13" fillId="0" borderId="0" xfId="0" applyFont="1"/>
    <xf numFmtId="0" fontId="13" fillId="9" borderId="1" xfId="0" applyFont="1" applyFill="1" applyBorder="1" applyAlignment="1">
      <alignment horizontal="center"/>
    </xf>
    <xf numFmtId="3" fontId="3" fillId="9" borderId="1" xfId="0" applyNumberFormat="1" applyFont="1" applyFill="1" applyBorder="1" applyAlignment="1">
      <alignment horizontal="center"/>
    </xf>
    <xf numFmtId="0" fontId="13" fillId="0" borderId="1" xfId="0" applyFont="1" applyBorder="1" applyAlignment="1">
      <alignment horizontal="center"/>
    </xf>
    <xf numFmtId="9" fontId="13" fillId="0" borderId="0" xfId="0" applyNumberFormat="1" applyFont="1" applyAlignment="1">
      <alignment horizontal="center"/>
    </xf>
    <xf numFmtId="0" fontId="13" fillId="0" borderId="0" xfId="0" applyFont="1" applyAlignment="1">
      <alignment horizontal="center"/>
    </xf>
    <xf numFmtId="0" fontId="3" fillId="6" borderId="1" xfId="0" applyFont="1" applyFill="1" applyBorder="1"/>
    <xf numFmtId="3" fontId="3" fillId="6" borderId="1" xfId="0" applyNumberFormat="1" applyFont="1" applyFill="1" applyBorder="1" applyAlignment="1">
      <alignment horizontal="right"/>
    </xf>
    <xf numFmtId="0" fontId="4" fillId="0" borderId="1" xfId="0" applyFont="1" applyBorder="1" applyAlignment="1">
      <alignment wrapText="1"/>
    </xf>
    <xf numFmtId="3" fontId="4" fillId="0" borderId="1" xfId="0" applyNumberFormat="1" applyFont="1" applyBorder="1" applyAlignment="1">
      <alignment horizontal="right"/>
    </xf>
    <xf numFmtId="0" fontId="13" fillId="0" borderId="1" xfId="0" applyFont="1" applyBorder="1"/>
    <xf numFmtId="0" fontId="3" fillId="0" borderId="1" xfId="0" applyFont="1" applyBorder="1" applyAlignment="1">
      <alignment wrapText="1"/>
    </xf>
    <xf numFmtId="3" fontId="3" fillId="0" borderId="1" xfId="0" applyNumberFormat="1" applyFont="1" applyBorder="1" applyAlignment="1">
      <alignment horizontal="right"/>
    </xf>
    <xf numFmtId="0" fontId="3" fillId="6" borderId="1" xfId="0" applyFont="1" applyFill="1" applyBorder="1" applyAlignment="1">
      <alignment wrapText="1"/>
    </xf>
    <xf numFmtId="3" fontId="4" fillId="0" borderId="1" xfId="0" applyNumberFormat="1" applyFont="1" applyBorder="1" applyAlignment="1">
      <alignment wrapText="1"/>
    </xf>
    <xf numFmtId="3" fontId="4" fillId="0" borderId="1" xfId="0" applyNumberFormat="1" applyFont="1" applyBorder="1" applyAlignment="1">
      <alignment horizontal="right" wrapText="1"/>
    </xf>
    <xf numFmtId="0" fontId="3" fillId="8" borderId="1" xfId="0" applyFont="1" applyFill="1" applyBorder="1" applyAlignment="1">
      <alignment wrapText="1"/>
    </xf>
    <xf numFmtId="3" fontId="3" fillId="8" borderId="1" xfId="0" applyNumberFormat="1" applyFont="1" applyFill="1" applyBorder="1" applyAlignment="1">
      <alignment horizontal="right"/>
    </xf>
    <xf numFmtId="166" fontId="3" fillId="0" borderId="1" xfId="0" applyNumberFormat="1" applyFont="1" applyBorder="1" applyAlignment="1">
      <alignment horizontal="right"/>
    </xf>
    <xf numFmtId="0" fontId="4" fillId="8" borderId="1" xfId="0" applyFont="1" applyFill="1" applyBorder="1" applyAlignment="1">
      <alignment wrapText="1"/>
    </xf>
    <xf numFmtId="3" fontId="4" fillId="8" borderId="1" xfId="0" applyNumberFormat="1" applyFont="1" applyFill="1" applyBorder="1" applyAlignment="1">
      <alignment horizontal="right"/>
    </xf>
    <xf numFmtId="165" fontId="4" fillId="8" borderId="1" xfId="0" applyNumberFormat="1" applyFont="1" applyFill="1" applyBorder="1" applyAlignment="1">
      <alignment horizontal="right"/>
    </xf>
    <xf numFmtId="165" fontId="3" fillId="8" borderId="1" xfId="0" applyNumberFormat="1" applyFont="1" applyFill="1" applyBorder="1" applyAlignment="1">
      <alignment horizontal="right"/>
    </xf>
    <xf numFmtId="165" fontId="3" fillId="10" borderId="1" xfId="0" applyNumberFormat="1" applyFont="1" applyFill="1" applyBorder="1" applyAlignment="1">
      <alignment horizontal="right"/>
    </xf>
    <xf numFmtId="0" fontId="3" fillId="4" borderId="1" xfId="0" applyFont="1" applyFill="1" applyBorder="1"/>
    <xf numFmtId="3" fontId="3" fillId="4" borderId="1" xfId="0" applyNumberFormat="1" applyFont="1" applyFill="1" applyBorder="1" applyAlignment="1">
      <alignment horizontal="right"/>
    </xf>
    <xf numFmtId="9" fontId="4" fillId="0" borderId="1" xfId="0" applyNumberFormat="1" applyFont="1" applyBorder="1" applyAlignment="1">
      <alignment horizontal="right"/>
    </xf>
    <xf numFmtId="0" fontId="4" fillId="0" borderId="1" xfId="0" applyFont="1" applyBorder="1"/>
    <xf numFmtId="0" fontId="17" fillId="15" borderId="1" xfId="0" applyFont="1" applyFill="1" applyBorder="1" applyAlignment="1">
      <alignment wrapText="1"/>
    </xf>
    <xf numFmtId="3" fontId="17" fillId="15" borderId="1" xfId="0" applyNumberFormat="1" applyFont="1" applyFill="1" applyBorder="1" applyAlignment="1">
      <alignment horizontal="right"/>
    </xf>
    <xf numFmtId="0" fontId="14" fillId="8" borderId="1" xfId="0" applyFont="1" applyFill="1" applyBorder="1" applyAlignment="1">
      <alignment wrapText="1"/>
    </xf>
    <xf numFmtId="165" fontId="14" fillId="8" borderId="1" xfId="0" applyNumberFormat="1" applyFont="1" applyFill="1" applyBorder="1" applyAlignment="1">
      <alignment horizontal="right"/>
    </xf>
    <xf numFmtId="165" fontId="17" fillId="8" borderId="1" xfId="0" applyNumberFormat="1" applyFont="1" applyFill="1" applyBorder="1" applyAlignment="1">
      <alignment horizontal="right"/>
    </xf>
    <xf numFmtId="166" fontId="4" fillId="8" borderId="1" xfId="0" applyNumberFormat="1" applyFont="1" applyFill="1" applyBorder="1" applyAlignment="1">
      <alignment horizontal="right"/>
    </xf>
    <xf numFmtId="0" fontId="17" fillId="8" borderId="1" xfId="0" applyFont="1" applyFill="1" applyBorder="1" applyAlignment="1">
      <alignment wrapText="1"/>
    </xf>
    <xf numFmtId="165" fontId="17" fillId="10" borderId="1" xfId="0" applyNumberFormat="1" applyFont="1" applyFill="1" applyBorder="1" applyAlignment="1">
      <alignment horizontal="right"/>
    </xf>
    <xf numFmtId="3" fontId="13" fillId="0" borderId="1" xfId="0" applyNumberFormat="1" applyFont="1" applyBorder="1"/>
    <xf numFmtId="0" fontId="3" fillId="9" borderId="1" xfId="0" applyFont="1" applyFill="1" applyBorder="1"/>
    <xf numFmtId="0" fontId="3" fillId="9" borderId="1" xfId="0" applyFont="1" applyFill="1" applyBorder="1" applyAlignment="1">
      <alignment horizontal="center"/>
    </xf>
    <xf numFmtId="3" fontId="4" fillId="6" borderId="1" xfId="0" applyNumberFormat="1" applyFont="1" applyFill="1" applyBorder="1" applyAlignment="1">
      <alignment wrapText="1"/>
    </xf>
    <xf numFmtId="3" fontId="4" fillId="6" borderId="1" xfId="0" applyNumberFormat="1" applyFont="1" applyFill="1" applyBorder="1" applyAlignment="1">
      <alignment horizontal="right"/>
    </xf>
    <xf numFmtId="9" fontId="4" fillId="6" borderId="1" xfId="0" applyNumberFormat="1" applyFont="1" applyFill="1" applyBorder="1" applyAlignment="1">
      <alignment horizontal="right"/>
    </xf>
    <xf numFmtId="165" fontId="4" fillId="6" borderId="1" xfId="0" applyNumberFormat="1" applyFont="1" applyFill="1" applyBorder="1" applyAlignment="1">
      <alignment horizontal="right"/>
    </xf>
    <xf numFmtId="3" fontId="4" fillId="8" borderId="1" xfId="0" applyNumberFormat="1" applyFont="1" applyFill="1" applyBorder="1" applyAlignment="1">
      <alignment wrapText="1"/>
    </xf>
    <xf numFmtId="9" fontId="4" fillId="8" borderId="1" xfId="0" applyNumberFormat="1" applyFont="1" applyFill="1" applyBorder="1" applyAlignment="1">
      <alignment horizontal="right"/>
    </xf>
    <xf numFmtId="3" fontId="3" fillId="10" borderId="1" xfId="0" applyNumberFormat="1" applyFont="1" applyFill="1" applyBorder="1" applyAlignment="1">
      <alignment horizontal="right"/>
    </xf>
    <xf numFmtId="9" fontId="3" fillId="10" borderId="1" xfId="0" applyNumberFormat="1" applyFont="1" applyFill="1" applyBorder="1" applyAlignment="1">
      <alignment horizontal="right"/>
    </xf>
    <xf numFmtId="3" fontId="5" fillId="8" borderId="1" xfId="0" applyNumberFormat="1" applyFont="1" applyFill="1" applyBorder="1" applyAlignment="1">
      <alignment wrapText="1"/>
    </xf>
    <xf numFmtId="3" fontId="13" fillId="0" borderId="0" xfId="0" applyNumberFormat="1" applyFont="1"/>
    <xf numFmtId="3" fontId="3" fillId="8" borderId="1" xfId="0" applyNumberFormat="1" applyFont="1" applyFill="1" applyBorder="1" applyAlignment="1">
      <alignment wrapText="1"/>
    </xf>
    <xf numFmtId="0" fontId="1" fillId="3" borderId="2" xfId="0" applyFont="1" applyFill="1" applyBorder="1" applyAlignment="1">
      <alignment horizontal="center" vertical="center" wrapText="1"/>
    </xf>
    <xf numFmtId="0" fontId="2" fillId="0" borderId="3" xfId="0" applyFont="1" applyBorder="1"/>
    <xf numFmtId="0" fontId="2" fillId="0" borderId="4" xfId="0" applyFont="1" applyBorder="1"/>
    <xf numFmtId="3" fontId="6" fillId="0" borderId="14" xfId="0" applyNumberFormat="1" applyFont="1" applyBorder="1" applyAlignment="1">
      <alignment horizontal="center" vertical="center" wrapText="1"/>
    </xf>
    <xf numFmtId="0" fontId="2" fillId="0" borderId="16" xfId="0" applyFont="1" applyBorder="1"/>
    <xf numFmtId="0" fontId="2" fillId="0" borderId="15" xfId="0" applyFont="1" applyBorder="1"/>
    <xf numFmtId="0" fontId="5" fillId="16" borderId="17" xfId="0" applyFont="1" applyFill="1" applyBorder="1" applyAlignment="1">
      <alignment vertical="center" wrapText="1"/>
    </xf>
    <xf numFmtId="0" fontId="2" fillId="0" borderId="18" xfId="0" applyFont="1" applyBorder="1"/>
    <xf numFmtId="3" fontId="17" fillId="4" borderId="2" xfId="0" applyNumberFormat="1" applyFont="1" applyFill="1" applyBorder="1" applyAlignment="1">
      <alignment horizontal="center"/>
    </xf>
    <xf numFmtId="0" fontId="3" fillId="9" borderId="2" xfId="0" applyFont="1" applyFill="1" applyBorder="1" applyAlignment="1">
      <alignment horizontal="center"/>
    </xf>
    <xf numFmtId="3" fontId="3" fillId="4" borderId="2" xfId="0" applyNumberFormat="1" applyFont="1" applyFill="1" applyBorder="1" applyAlignment="1">
      <alignment horizontal="center"/>
    </xf>
    <xf numFmtId="3" fontId="13" fillId="17" borderId="19" xfId="0" applyNumberFormat="1" applyFont="1" applyFill="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TYil9GSKmj-1QQcrZpLr0WvfMI-_FngD?usp=share_link" TargetMode="External"/><Relationship Id="rId2" Type="http://schemas.openxmlformats.org/officeDocument/2006/relationships/hyperlink" Target="https://drive.google.com/drive/folders/1sLC0fFgLYmCeUOeKKYGd6CtvElEtcvKn?usp=share_link" TargetMode="External"/><Relationship Id="rId1" Type="http://schemas.openxmlformats.org/officeDocument/2006/relationships/hyperlink" Target="https://drive.google.com/drive/folders/1EuSOh3W2PBcr-I-BfJSkRFyMgLL9LjwR?usp=share_link" TargetMode="External"/><Relationship Id="rId6" Type="http://schemas.openxmlformats.org/officeDocument/2006/relationships/hyperlink" Target="https://drive.google.com/file/d/1TLc6AI10ERa5adnw09j3tQIteO1UAtox/view?usp=share_link" TargetMode="External"/><Relationship Id="rId5" Type="http://schemas.openxmlformats.org/officeDocument/2006/relationships/hyperlink" Target="https://drive.google.com/file/d/1BnRi61eKsFIcyWEL7eo-Vk8oPbCL8QEq/view?usp=share_link" TargetMode="External"/><Relationship Id="rId4" Type="http://schemas.openxmlformats.org/officeDocument/2006/relationships/hyperlink" Target="https://drive.google.com/drive/folders/1uRSaPoTbMGPMAiN3rkMe7SaJVyN1Vvin?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0"/>
  <sheetViews>
    <sheetView tabSelected="1" workbookViewId="0">
      <pane xSplit="1" ySplit="2" topLeftCell="B19" activePane="bottomRight" state="frozen"/>
      <selection pane="topRight" activeCell="B1" sqref="B1"/>
      <selection pane="bottomLeft" activeCell="A3" sqref="A3"/>
      <selection pane="bottomRight" activeCell="F1" sqref="F1"/>
    </sheetView>
  </sheetViews>
  <sheetFormatPr defaultColWidth="14.44140625" defaultRowHeight="15" customHeight="1" outlineLevelRow="1" x14ac:dyDescent="0.3"/>
  <cols>
    <col min="1" max="1" width="49.33203125" customWidth="1"/>
    <col min="2" max="2" width="21.5546875" customWidth="1"/>
    <col min="3" max="3" width="20" customWidth="1"/>
    <col min="4" max="4" width="19.109375" customWidth="1"/>
    <col min="5" max="5" width="19.5546875" customWidth="1"/>
    <col min="6" max="6" width="21.6640625" customWidth="1"/>
  </cols>
  <sheetData>
    <row r="1" spans="1:6" ht="41.25" customHeight="1" x14ac:dyDescent="0.3">
      <c r="A1" s="1" t="s">
        <v>0</v>
      </c>
      <c r="B1" s="208" t="s">
        <v>1</v>
      </c>
      <c r="C1" s="209"/>
      <c r="D1" s="209"/>
      <c r="E1" s="210"/>
      <c r="F1" s="2"/>
    </row>
    <row r="2" spans="1:6" ht="22.5" customHeight="1" collapsed="1" x14ac:dyDescent="0.3">
      <c r="A2" s="3" t="s">
        <v>2</v>
      </c>
      <c r="B2" s="4" t="s">
        <v>3</v>
      </c>
      <c r="C2" s="4" t="s">
        <v>4</v>
      </c>
      <c r="D2" s="4" t="s">
        <v>5</v>
      </c>
      <c r="E2" s="4" t="s">
        <v>6</v>
      </c>
      <c r="F2" s="5"/>
    </row>
    <row r="3" spans="1:6" ht="14.4" hidden="1" outlineLevel="1" x14ac:dyDescent="0.3">
      <c r="A3" s="6" t="s">
        <v>7</v>
      </c>
      <c r="B3" s="7">
        <v>0</v>
      </c>
      <c r="C3" s="7">
        <v>0</v>
      </c>
      <c r="D3" s="7">
        <v>0</v>
      </c>
      <c r="E3" s="7">
        <v>0</v>
      </c>
      <c r="F3" s="8"/>
    </row>
    <row r="4" spans="1:6" ht="14.4" hidden="1" outlineLevel="1" x14ac:dyDescent="0.3">
      <c r="A4" s="9" t="s">
        <v>8</v>
      </c>
      <c r="B4" s="10">
        <v>7800000</v>
      </c>
      <c r="C4" s="10">
        <v>7350000</v>
      </c>
      <c r="D4" s="10">
        <v>7000000</v>
      </c>
      <c r="E4" s="10"/>
      <c r="F4" s="8"/>
    </row>
    <row r="5" spans="1:6" ht="14.4" hidden="1" outlineLevel="1" x14ac:dyDescent="0.3">
      <c r="A5" s="9" t="s">
        <v>9</v>
      </c>
      <c r="B5" s="10"/>
      <c r="C5" s="10"/>
      <c r="D5" s="10"/>
      <c r="E5" s="10"/>
      <c r="F5" s="8"/>
    </row>
    <row r="6" spans="1:6" ht="14.4" hidden="1" outlineLevel="1" x14ac:dyDescent="0.3">
      <c r="A6" s="9" t="s">
        <v>10</v>
      </c>
      <c r="B6" s="10"/>
      <c r="C6" s="10"/>
      <c r="D6" s="10"/>
      <c r="E6" s="10"/>
      <c r="F6" s="8"/>
    </row>
    <row r="7" spans="1:6" ht="14.4" hidden="1" outlineLevel="1" x14ac:dyDescent="0.3">
      <c r="A7" s="9" t="s">
        <v>11</v>
      </c>
      <c r="B7" s="10"/>
      <c r="C7" s="10"/>
      <c r="D7" s="10"/>
      <c r="E7" s="10"/>
      <c r="F7" s="8"/>
    </row>
    <row r="8" spans="1:6" ht="14.4" hidden="1" outlineLevel="1" x14ac:dyDescent="0.3">
      <c r="A8" s="9" t="s">
        <v>12</v>
      </c>
      <c r="B8" s="10"/>
      <c r="C8" s="10"/>
      <c r="D8" s="10"/>
      <c r="E8" s="10"/>
      <c r="F8" s="8"/>
    </row>
    <row r="9" spans="1:6" ht="14.4" hidden="1" outlineLevel="1" x14ac:dyDescent="0.3">
      <c r="A9" s="9" t="s">
        <v>13</v>
      </c>
      <c r="B9" s="10"/>
      <c r="C9" s="10"/>
      <c r="D9" s="10"/>
      <c r="E9" s="10"/>
      <c r="F9" s="8"/>
    </row>
    <row r="10" spans="1:6" ht="14.4" hidden="1" outlineLevel="1" x14ac:dyDescent="0.3">
      <c r="A10" s="9" t="s">
        <v>14</v>
      </c>
      <c r="B10" s="10"/>
      <c r="C10" s="10"/>
      <c r="D10" s="10"/>
      <c r="E10" s="10"/>
      <c r="F10" s="8"/>
    </row>
    <row r="11" spans="1:6" ht="14.4" hidden="1" outlineLevel="1" x14ac:dyDescent="0.3">
      <c r="A11" s="9" t="s">
        <v>15</v>
      </c>
      <c r="B11" s="10"/>
      <c r="C11" s="10"/>
      <c r="D11" s="10"/>
      <c r="E11" s="10"/>
      <c r="F11" s="8"/>
    </row>
    <row r="12" spans="1:6" ht="14.4" hidden="1" outlineLevel="1" x14ac:dyDescent="0.3">
      <c r="A12" s="9" t="s">
        <v>16</v>
      </c>
      <c r="B12" s="10"/>
      <c r="C12" s="10"/>
      <c r="D12" s="10"/>
      <c r="E12" s="10"/>
      <c r="F12" s="8"/>
    </row>
    <row r="13" spans="1:6" ht="14.4" hidden="1" outlineLevel="1" x14ac:dyDescent="0.3">
      <c r="A13" s="9" t="s">
        <v>17</v>
      </c>
      <c r="B13" s="10"/>
      <c r="C13" s="10"/>
      <c r="D13" s="10"/>
      <c r="E13" s="10"/>
      <c r="F13" s="8"/>
    </row>
    <row r="14" spans="1:6" ht="22.8" hidden="1" outlineLevel="1" x14ac:dyDescent="0.3">
      <c r="A14" s="9" t="s">
        <v>18</v>
      </c>
      <c r="B14" s="10"/>
      <c r="C14" s="10"/>
      <c r="D14" s="10"/>
      <c r="E14" s="10"/>
      <c r="F14" s="8"/>
    </row>
    <row r="15" spans="1:6" ht="22.8" hidden="1" outlineLevel="1" x14ac:dyDescent="0.3">
      <c r="A15" s="9" t="s">
        <v>19</v>
      </c>
      <c r="B15" s="10"/>
      <c r="C15" s="10"/>
      <c r="D15" s="10"/>
      <c r="E15" s="10"/>
      <c r="F15" s="8"/>
    </row>
    <row r="16" spans="1:6" ht="14.4" hidden="1" outlineLevel="1" x14ac:dyDescent="0.3">
      <c r="A16" s="9" t="s">
        <v>20</v>
      </c>
      <c r="B16" s="10"/>
      <c r="C16" s="10"/>
      <c r="D16" s="10"/>
      <c r="E16" s="10"/>
      <c r="F16" s="8"/>
    </row>
    <row r="17" spans="1:6" ht="14.4" hidden="1" outlineLevel="1" x14ac:dyDescent="0.3">
      <c r="A17" s="11" t="s">
        <v>21</v>
      </c>
      <c r="B17" s="10">
        <v>1550000</v>
      </c>
      <c r="C17" s="10">
        <v>1500000</v>
      </c>
      <c r="D17" s="10">
        <v>1450000</v>
      </c>
      <c r="E17" s="10"/>
      <c r="F17" s="8"/>
    </row>
    <row r="18" spans="1:6" ht="14.4" hidden="1" outlineLevel="1" x14ac:dyDescent="0.3">
      <c r="A18" s="9" t="s">
        <v>22</v>
      </c>
      <c r="B18" s="10">
        <v>210000</v>
      </c>
      <c r="C18" s="10">
        <v>200000</v>
      </c>
      <c r="D18" s="10">
        <v>150000</v>
      </c>
      <c r="E18" s="10"/>
      <c r="F18" s="8"/>
    </row>
    <row r="19" spans="1:6" ht="14.4" collapsed="1" x14ac:dyDescent="0.3">
      <c r="A19" s="12" t="s">
        <v>23</v>
      </c>
      <c r="B19" s="13">
        <f t="shared" ref="B19:D19" si="0">SUM(B3:B18)</f>
        <v>9560000</v>
      </c>
      <c r="C19" s="13">
        <f t="shared" si="0"/>
        <v>9050000</v>
      </c>
      <c r="D19" s="13">
        <f t="shared" si="0"/>
        <v>8600000</v>
      </c>
      <c r="E19" s="13">
        <v>9000000</v>
      </c>
      <c r="F19" s="14"/>
    </row>
    <row r="20" spans="1:6" ht="14.4" hidden="1" outlineLevel="1" x14ac:dyDescent="0.3">
      <c r="A20" s="15"/>
      <c r="B20" s="16"/>
      <c r="C20" s="16"/>
      <c r="D20" s="17"/>
      <c r="E20" s="17"/>
      <c r="F20" s="18"/>
    </row>
    <row r="21" spans="1:6" ht="15.75" hidden="1" customHeight="1" outlineLevel="1" x14ac:dyDescent="0.3">
      <c r="A21" s="19" t="s">
        <v>24</v>
      </c>
      <c r="B21" s="20">
        <v>8</v>
      </c>
      <c r="C21" s="20">
        <v>6</v>
      </c>
      <c r="D21" s="20">
        <v>3</v>
      </c>
      <c r="E21" s="20">
        <v>5</v>
      </c>
      <c r="F21" s="21"/>
    </row>
    <row r="22" spans="1:6" ht="15.75" hidden="1" customHeight="1" outlineLevel="1" x14ac:dyDescent="0.3">
      <c r="A22" s="22" t="s">
        <v>25</v>
      </c>
      <c r="B22" s="23">
        <v>12000000</v>
      </c>
      <c r="C22" s="23">
        <v>13000000</v>
      </c>
      <c r="D22" s="23">
        <v>13500000</v>
      </c>
      <c r="E22" s="23">
        <v>13000000</v>
      </c>
      <c r="F22" s="14"/>
    </row>
    <row r="23" spans="1:6" ht="15.75" hidden="1" customHeight="1" outlineLevel="1" x14ac:dyDescent="0.3">
      <c r="A23" s="24"/>
      <c r="B23" s="25"/>
      <c r="C23" s="25"/>
      <c r="D23" s="25"/>
      <c r="E23" s="25"/>
      <c r="F23" s="21"/>
    </row>
    <row r="24" spans="1:6" ht="15.75" hidden="1" customHeight="1" outlineLevel="1" x14ac:dyDescent="0.3">
      <c r="A24" s="26" t="s">
        <v>26</v>
      </c>
      <c r="B24" s="26"/>
      <c r="C24" s="26"/>
      <c r="D24" s="26"/>
      <c r="E24" s="26"/>
      <c r="F24" s="5"/>
    </row>
    <row r="25" spans="1:6" ht="15.75" hidden="1" customHeight="1" outlineLevel="1" x14ac:dyDescent="0.3">
      <c r="A25" s="27" t="s">
        <v>27</v>
      </c>
      <c r="B25" s="28">
        <f t="shared" ref="B25:E25" si="1">B22-B19</f>
        <v>2440000</v>
      </c>
      <c r="C25" s="28">
        <f t="shared" si="1"/>
        <v>3950000</v>
      </c>
      <c r="D25" s="28">
        <f t="shared" si="1"/>
        <v>4900000</v>
      </c>
      <c r="E25" s="28">
        <f t="shared" si="1"/>
        <v>4000000</v>
      </c>
      <c r="F25" s="18"/>
    </row>
    <row r="26" spans="1:6" ht="15.75" hidden="1" customHeight="1" outlineLevel="1" x14ac:dyDescent="0.3">
      <c r="A26" s="22" t="s">
        <v>28</v>
      </c>
      <c r="B26" s="29">
        <f t="shared" ref="B26:E26" si="2">(B25)/B19</f>
        <v>0.25523012552301255</v>
      </c>
      <c r="C26" s="29">
        <f t="shared" si="2"/>
        <v>0.43646408839779005</v>
      </c>
      <c r="D26" s="29">
        <f t="shared" si="2"/>
        <v>0.56976744186046513</v>
      </c>
      <c r="E26" s="29">
        <f t="shared" si="2"/>
        <v>0.44444444444444442</v>
      </c>
      <c r="F26" s="30"/>
    </row>
    <row r="27" spans="1:6" ht="15.75" hidden="1" customHeight="1" outlineLevel="1" x14ac:dyDescent="0.3">
      <c r="A27" s="22" t="s">
        <v>29</v>
      </c>
      <c r="B27" s="31">
        <f t="shared" ref="B27:E27" si="3">(B26/B21)*12</f>
        <v>0.38284518828451886</v>
      </c>
      <c r="C27" s="31">
        <f t="shared" si="3"/>
        <v>0.8729281767955801</v>
      </c>
      <c r="D27" s="31">
        <f t="shared" si="3"/>
        <v>2.2790697674418605</v>
      </c>
      <c r="E27" s="31">
        <f t="shared" si="3"/>
        <v>1.0666666666666664</v>
      </c>
      <c r="F27" s="18"/>
    </row>
    <row r="28" spans="1:6" ht="15.75" hidden="1" customHeight="1" outlineLevel="1" x14ac:dyDescent="0.3">
      <c r="A28" s="32"/>
      <c r="B28" s="33"/>
      <c r="C28" s="33"/>
      <c r="D28" s="33"/>
      <c r="E28" s="33"/>
      <c r="F28" s="5"/>
    </row>
    <row r="29" spans="1:6" ht="15.75" hidden="1" customHeight="1" outlineLevel="1" x14ac:dyDescent="0.3">
      <c r="A29" s="34" t="s">
        <v>30</v>
      </c>
      <c r="B29" s="35"/>
      <c r="C29" s="35"/>
      <c r="D29" s="35"/>
      <c r="E29" s="35"/>
      <c r="F29" s="36"/>
    </row>
    <row r="30" spans="1:6" ht="15.75" hidden="1" customHeight="1" outlineLevel="1" x14ac:dyDescent="0.3">
      <c r="A30" s="37" t="s">
        <v>31</v>
      </c>
      <c r="B30" s="38">
        <f t="shared" ref="B30:E30" si="4">B25*15%</f>
        <v>366000</v>
      </c>
      <c r="C30" s="38">
        <f t="shared" si="4"/>
        <v>592500</v>
      </c>
      <c r="D30" s="38">
        <f t="shared" si="4"/>
        <v>735000</v>
      </c>
      <c r="E30" s="38">
        <f t="shared" si="4"/>
        <v>600000</v>
      </c>
      <c r="F30" s="36"/>
    </row>
    <row r="31" spans="1:6" ht="15.75" hidden="1" customHeight="1" outlineLevel="1" x14ac:dyDescent="0.3">
      <c r="A31" s="37"/>
      <c r="B31" s="17"/>
      <c r="C31" s="17"/>
      <c r="D31" s="17"/>
      <c r="E31" s="17"/>
      <c r="F31" s="36"/>
    </row>
    <row r="32" spans="1:6" ht="15.75" hidden="1" customHeight="1" outlineLevel="1" x14ac:dyDescent="0.3">
      <c r="A32" s="39" t="s">
        <v>32</v>
      </c>
      <c r="B32" s="26"/>
      <c r="C32" s="26"/>
      <c r="D32" s="26"/>
      <c r="E32" s="26"/>
      <c r="F32" s="5"/>
    </row>
    <row r="33" spans="1:6" ht="15.75" hidden="1" customHeight="1" outlineLevel="1" x14ac:dyDescent="0.3">
      <c r="A33" s="40" t="s">
        <v>33</v>
      </c>
      <c r="B33" s="41">
        <f t="shared" ref="B33:E33" si="5">B25-B30</f>
        <v>2074000</v>
      </c>
      <c r="C33" s="41">
        <f t="shared" si="5"/>
        <v>3357500</v>
      </c>
      <c r="D33" s="41">
        <f t="shared" si="5"/>
        <v>4165000</v>
      </c>
      <c r="E33" s="41">
        <f t="shared" si="5"/>
        <v>3400000</v>
      </c>
      <c r="F33" s="18"/>
    </row>
    <row r="34" spans="1:6" ht="15.75" hidden="1" customHeight="1" outlineLevel="1" x14ac:dyDescent="0.3">
      <c r="A34" s="37" t="s">
        <v>34</v>
      </c>
      <c r="B34" s="42">
        <v>0.5</v>
      </c>
      <c r="C34" s="42">
        <v>0.5</v>
      </c>
      <c r="D34" s="42">
        <v>0.5</v>
      </c>
      <c r="E34" s="42">
        <v>0.5</v>
      </c>
      <c r="F34" s="18"/>
    </row>
    <row r="35" spans="1:6" ht="15.75" hidden="1" customHeight="1" outlineLevel="1" x14ac:dyDescent="0.3">
      <c r="A35" s="37" t="s">
        <v>35</v>
      </c>
      <c r="B35" s="38">
        <f t="shared" ref="B35:E35" si="6">B33*B34</f>
        <v>1037000</v>
      </c>
      <c r="C35" s="38">
        <f t="shared" si="6"/>
        <v>1678750</v>
      </c>
      <c r="D35" s="38">
        <f t="shared" si="6"/>
        <v>2082500</v>
      </c>
      <c r="E35" s="38">
        <f t="shared" si="6"/>
        <v>1700000</v>
      </c>
      <c r="F35" s="18"/>
    </row>
    <row r="36" spans="1:6" ht="15.75" hidden="1" customHeight="1" outlineLevel="1" x14ac:dyDescent="0.3">
      <c r="A36" s="9" t="s">
        <v>36</v>
      </c>
      <c r="B36" s="42">
        <v>0.5</v>
      </c>
      <c r="C36" s="42">
        <v>0.5</v>
      </c>
      <c r="D36" s="42">
        <v>0.5</v>
      </c>
      <c r="E36" s="42">
        <v>0.5</v>
      </c>
      <c r="F36" s="18"/>
    </row>
    <row r="37" spans="1:6" ht="15.75" hidden="1" customHeight="1" outlineLevel="1" x14ac:dyDescent="0.3">
      <c r="A37" s="9" t="s">
        <v>37</v>
      </c>
      <c r="B37" s="38">
        <f t="shared" ref="B37:E37" si="7">B36*B33</f>
        <v>1037000</v>
      </c>
      <c r="C37" s="38">
        <f t="shared" si="7"/>
        <v>1678750</v>
      </c>
      <c r="D37" s="38">
        <f t="shared" si="7"/>
        <v>2082500</v>
      </c>
      <c r="E37" s="38">
        <f t="shared" si="7"/>
        <v>1700000</v>
      </c>
      <c r="F37" s="43"/>
    </row>
    <row r="38" spans="1:6" ht="15.75" hidden="1" customHeight="1" outlineLevel="1" x14ac:dyDescent="0.3">
      <c r="A38" s="36"/>
      <c r="B38" s="18"/>
      <c r="C38" s="18"/>
      <c r="D38" s="18"/>
      <c r="E38" s="18"/>
      <c r="F38" s="36"/>
    </row>
    <row r="39" spans="1:6" ht="15.75" hidden="1" customHeight="1" outlineLevel="1" x14ac:dyDescent="0.3">
      <c r="A39" s="26" t="s">
        <v>38</v>
      </c>
      <c r="B39" s="44"/>
      <c r="C39" s="44"/>
      <c r="D39" s="35"/>
      <c r="E39" s="35"/>
      <c r="F39" s="18"/>
    </row>
    <row r="40" spans="1:6" ht="15.75" hidden="1" customHeight="1" outlineLevel="1" x14ac:dyDescent="0.3">
      <c r="A40" s="45" t="s">
        <v>39</v>
      </c>
      <c r="B40" s="33"/>
      <c r="C40" s="33"/>
      <c r="D40" s="33"/>
      <c r="E40" s="33"/>
      <c r="F40" s="5"/>
    </row>
    <row r="41" spans="1:6" ht="15.75" hidden="1" customHeight="1" outlineLevel="1" x14ac:dyDescent="0.3">
      <c r="A41" s="46" t="s">
        <v>40</v>
      </c>
      <c r="B41" s="33"/>
      <c r="C41" s="33"/>
      <c r="D41" s="33"/>
      <c r="E41" s="33"/>
      <c r="F41" s="5"/>
    </row>
    <row r="42" spans="1:6" ht="15.75" hidden="1" customHeight="1" outlineLevel="1" x14ac:dyDescent="0.3">
      <c r="A42" s="46" t="s">
        <v>41</v>
      </c>
      <c r="B42" s="47" t="s">
        <v>42</v>
      </c>
      <c r="C42" s="47" t="s">
        <v>42</v>
      </c>
      <c r="D42" s="47" t="s">
        <v>42</v>
      </c>
      <c r="E42" s="47" t="s">
        <v>42</v>
      </c>
      <c r="F42" s="18"/>
    </row>
    <row r="43" spans="1:6" ht="15.75" hidden="1" customHeight="1" outlineLevel="1" x14ac:dyDescent="0.3">
      <c r="A43" s="48" t="s">
        <v>43</v>
      </c>
      <c r="B43" s="49" t="s">
        <v>44</v>
      </c>
      <c r="C43" s="49" t="s">
        <v>44</v>
      </c>
      <c r="D43" s="49" t="s">
        <v>44</v>
      </c>
      <c r="E43" s="49"/>
      <c r="F43" s="50"/>
    </row>
    <row r="44" spans="1:6" ht="15.75" customHeight="1" x14ac:dyDescent="0.3">
      <c r="A44" s="32"/>
      <c r="B44" s="33"/>
      <c r="C44" s="33"/>
      <c r="D44" s="33"/>
      <c r="E44" s="33"/>
      <c r="F44" s="5"/>
    </row>
    <row r="45" spans="1:6" ht="15.75" customHeight="1" x14ac:dyDescent="0.3">
      <c r="A45" s="51" t="s">
        <v>45</v>
      </c>
      <c r="B45" s="52"/>
      <c r="C45" s="52"/>
      <c r="D45" s="52"/>
      <c r="E45" s="52"/>
      <c r="F45" s="53"/>
    </row>
    <row r="46" spans="1:6" ht="15.75" customHeight="1" x14ac:dyDescent="0.3">
      <c r="A46" s="54" t="s">
        <v>46</v>
      </c>
      <c r="B46" s="55" t="s">
        <v>47</v>
      </c>
      <c r="C46" s="55" t="s">
        <v>48</v>
      </c>
      <c r="D46" s="55" t="s">
        <v>49</v>
      </c>
      <c r="E46" s="55" t="s">
        <v>50</v>
      </c>
      <c r="F46" s="55" t="s">
        <v>51</v>
      </c>
    </row>
    <row r="47" spans="1:6" ht="15.75" customHeight="1" x14ac:dyDescent="0.3">
      <c r="A47" s="56" t="s">
        <v>52</v>
      </c>
      <c r="B47" s="57"/>
      <c r="C47" s="58">
        <f>E34</f>
        <v>0.5</v>
      </c>
      <c r="D47" s="57"/>
      <c r="E47" s="59"/>
      <c r="F47" s="60"/>
    </row>
    <row r="48" spans="1:6" ht="21.75" customHeight="1" x14ac:dyDescent="0.3">
      <c r="A48" s="61" t="s">
        <v>53</v>
      </c>
      <c r="B48" s="62">
        <f>E19</f>
        <v>9000000</v>
      </c>
      <c r="C48" s="63">
        <v>0.5</v>
      </c>
      <c r="D48" s="64">
        <f>E33*C48</f>
        <v>1700000</v>
      </c>
      <c r="E48" s="65">
        <f>D48/B48</f>
        <v>0.18888888888888888</v>
      </c>
      <c r="F48" s="66">
        <f>(E48/E21)*12</f>
        <v>0.45333333333333337</v>
      </c>
    </row>
    <row r="49" spans="1:6" ht="15.75" customHeight="1" x14ac:dyDescent="0.3">
      <c r="A49" s="67" t="s">
        <v>54</v>
      </c>
      <c r="B49" s="62"/>
      <c r="C49" s="63"/>
      <c r="D49" s="64"/>
      <c r="E49" s="68"/>
      <c r="F49" s="69"/>
    </row>
    <row r="50" spans="1:6" ht="15.75" customHeight="1" x14ac:dyDescent="0.3">
      <c r="A50" s="61" t="s">
        <v>55</v>
      </c>
      <c r="B50" s="62"/>
      <c r="C50" s="63"/>
      <c r="D50" s="64"/>
      <c r="E50" s="68"/>
      <c r="F50" s="70"/>
    </row>
    <row r="51" spans="1:6" ht="15.75" customHeight="1" x14ac:dyDescent="0.3">
      <c r="A51" s="36"/>
      <c r="B51" s="18"/>
      <c r="C51" s="18"/>
      <c r="D51" s="18"/>
      <c r="E51" s="18"/>
      <c r="F51" s="36"/>
    </row>
    <row r="52" spans="1:6" ht="15.75" customHeight="1" x14ac:dyDescent="0.3">
      <c r="A52" s="36"/>
      <c r="B52" s="18"/>
      <c r="C52" s="18"/>
      <c r="D52" s="18"/>
      <c r="E52" s="18"/>
      <c r="F52" s="36"/>
    </row>
    <row r="53" spans="1:6" ht="15.75" customHeight="1" x14ac:dyDescent="0.3">
      <c r="A53" s="36"/>
      <c r="B53" s="18"/>
      <c r="C53" s="18"/>
      <c r="D53" s="18"/>
      <c r="E53" s="18"/>
      <c r="F53" s="36"/>
    </row>
    <row r="54" spans="1:6" ht="15.75" customHeight="1" x14ac:dyDescent="0.3">
      <c r="A54" s="36"/>
      <c r="B54" s="18"/>
      <c r="C54" s="18"/>
      <c r="D54" s="18"/>
      <c r="E54" s="18"/>
      <c r="F54" s="36"/>
    </row>
    <row r="55" spans="1:6" ht="15.75" customHeight="1" x14ac:dyDescent="0.3">
      <c r="A55" s="36"/>
      <c r="B55" s="18"/>
      <c r="C55" s="18"/>
      <c r="D55" s="18"/>
      <c r="E55" s="18"/>
      <c r="F55" s="36"/>
    </row>
    <row r="56" spans="1:6" ht="15.75" customHeight="1" x14ac:dyDescent="0.3">
      <c r="A56" s="36"/>
      <c r="B56" s="18"/>
      <c r="C56" s="18"/>
      <c r="D56" s="18"/>
      <c r="E56" s="18"/>
      <c r="F56" s="36"/>
    </row>
    <row r="57" spans="1:6" ht="15.75" customHeight="1" x14ac:dyDescent="0.3">
      <c r="A57" s="36"/>
      <c r="B57" s="18"/>
      <c r="C57" s="18"/>
      <c r="D57" s="18"/>
      <c r="E57" s="18"/>
      <c r="F57" s="36"/>
    </row>
    <row r="58" spans="1:6" ht="15.75" customHeight="1" x14ac:dyDescent="0.3">
      <c r="A58" s="36"/>
      <c r="B58" s="18"/>
      <c r="C58" s="18"/>
      <c r="D58" s="18"/>
      <c r="E58" s="18"/>
      <c r="F58" s="36"/>
    </row>
    <row r="59" spans="1:6" ht="15.75" customHeight="1" x14ac:dyDescent="0.3">
      <c r="A59" s="36"/>
      <c r="B59" s="18"/>
      <c r="C59" s="18"/>
      <c r="D59" s="18"/>
      <c r="E59" s="18"/>
      <c r="F59" s="36"/>
    </row>
    <row r="60" spans="1:6" ht="15.75" customHeight="1" x14ac:dyDescent="0.3">
      <c r="A60" s="36"/>
      <c r="B60" s="18"/>
      <c r="C60" s="18"/>
      <c r="D60" s="18"/>
      <c r="E60" s="18"/>
      <c r="F60" s="36"/>
    </row>
    <row r="61" spans="1:6" ht="15.75" customHeight="1" x14ac:dyDescent="0.3">
      <c r="A61" s="36"/>
      <c r="B61" s="18"/>
      <c r="C61" s="18"/>
      <c r="D61" s="18"/>
      <c r="E61" s="18"/>
      <c r="F61" s="36"/>
    </row>
    <row r="62" spans="1:6" ht="15.75" customHeight="1" x14ac:dyDescent="0.3">
      <c r="A62" s="36"/>
      <c r="B62" s="18"/>
      <c r="C62" s="18"/>
      <c r="D62" s="18"/>
      <c r="E62" s="18"/>
      <c r="F62" s="36"/>
    </row>
    <row r="63" spans="1:6" ht="15.75" customHeight="1" x14ac:dyDescent="0.3">
      <c r="A63" s="36"/>
      <c r="B63" s="18"/>
      <c r="C63" s="18"/>
      <c r="D63" s="18"/>
      <c r="E63" s="18"/>
      <c r="F63" s="36"/>
    </row>
    <row r="64" spans="1:6" ht="15.75" customHeight="1" x14ac:dyDescent="0.3">
      <c r="A64" s="36"/>
      <c r="B64" s="18"/>
      <c r="C64" s="18"/>
      <c r="D64" s="18"/>
      <c r="E64" s="18"/>
      <c r="F64" s="36"/>
    </row>
    <row r="65" spans="1:6" ht="15.75" customHeight="1" x14ac:dyDescent="0.3">
      <c r="A65" s="36"/>
      <c r="B65" s="18"/>
      <c r="C65" s="18"/>
      <c r="D65" s="18"/>
      <c r="E65" s="18"/>
      <c r="F65" s="36"/>
    </row>
    <row r="66" spans="1:6" ht="15.75" customHeight="1" x14ac:dyDescent="0.3">
      <c r="A66" s="36"/>
      <c r="B66" s="18"/>
      <c r="C66" s="18"/>
      <c r="D66" s="18"/>
      <c r="E66" s="18"/>
      <c r="F66" s="36"/>
    </row>
    <row r="67" spans="1:6" ht="15.75" customHeight="1" x14ac:dyDescent="0.3">
      <c r="A67" s="36"/>
      <c r="B67" s="18"/>
      <c r="C67" s="18"/>
      <c r="D67" s="18"/>
      <c r="E67" s="18"/>
      <c r="F67" s="36"/>
    </row>
    <row r="68" spans="1:6" ht="15.75" customHeight="1" x14ac:dyDescent="0.3">
      <c r="A68" s="36"/>
      <c r="B68" s="18"/>
      <c r="C68" s="18"/>
      <c r="D68" s="18"/>
      <c r="E68" s="18"/>
      <c r="F68" s="36"/>
    </row>
    <row r="69" spans="1:6" ht="15.75" customHeight="1" x14ac:dyDescent="0.3">
      <c r="A69" s="36"/>
      <c r="B69" s="18"/>
      <c r="C69" s="18"/>
      <c r="D69" s="18"/>
      <c r="E69" s="18"/>
      <c r="F69" s="36"/>
    </row>
    <row r="70" spans="1:6" ht="15.75" customHeight="1" x14ac:dyDescent="0.3">
      <c r="A70" s="36"/>
      <c r="B70" s="18"/>
      <c r="C70" s="18"/>
      <c r="D70" s="18"/>
      <c r="E70" s="18"/>
      <c r="F70" s="36"/>
    </row>
    <row r="71" spans="1:6" ht="15.75" customHeight="1" x14ac:dyDescent="0.3">
      <c r="A71" s="36"/>
      <c r="B71" s="18"/>
      <c r="C71" s="18"/>
      <c r="D71" s="18"/>
      <c r="E71" s="18"/>
      <c r="F71" s="36"/>
    </row>
    <row r="72" spans="1:6" ht="15.75" customHeight="1" x14ac:dyDescent="0.3">
      <c r="A72" s="36"/>
      <c r="B72" s="18"/>
      <c r="C72" s="18"/>
      <c r="D72" s="18"/>
      <c r="E72" s="18"/>
      <c r="F72" s="36"/>
    </row>
    <row r="73" spans="1:6" ht="15.75" customHeight="1" x14ac:dyDescent="0.3">
      <c r="A73" s="36"/>
      <c r="B73" s="18"/>
      <c r="C73" s="18"/>
      <c r="D73" s="18"/>
      <c r="E73" s="18"/>
      <c r="F73" s="36"/>
    </row>
    <row r="74" spans="1:6" ht="15.75" customHeight="1" x14ac:dyDescent="0.3">
      <c r="A74" s="36"/>
      <c r="B74" s="18"/>
      <c r="C74" s="18"/>
      <c r="D74" s="18"/>
      <c r="E74" s="18"/>
      <c r="F74" s="36"/>
    </row>
    <row r="75" spans="1:6" ht="15.75" customHeight="1" x14ac:dyDescent="0.3">
      <c r="A75" s="36"/>
      <c r="B75" s="18"/>
      <c r="C75" s="18"/>
      <c r="D75" s="18"/>
      <c r="E75" s="18"/>
      <c r="F75" s="36"/>
    </row>
    <row r="76" spans="1:6" ht="15.75" customHeight="1" x14ac:dyDescent="0.3">
      <c r="A76" s="36"/>
      <c r="B76" s="18"/>
      <c r="C76" s="18"/>
      <c r="D76" s="18"/>
      <c r="E76" s="18"/>
      <c r="F76" s="36"/>
    </row>
    <row r="77" spans="1:6" ht="15.75" customHeight="1" x14ac:dyDescent="0.3">
      <c r="A77" s="36"/>
      <c r="B77" s="18"/>
      <c r="C77" s="18"/>
      <c r="D77" s="18"/>
      <c r="E77" s="18"/>
      <c r="F77" s="36"/>
    </row>
    <row r="78" spans="1:6" ht="15.75" customHeight="1" x14ac:dyDescent="0.3">
      <c r="A78" s="36"/>
      <c r="B78" s="18"/>
      <c r="C78" s="18"/>
      <c r="D78" s="18"/>
      <c r="E78" s="18"/>
      <c r="F78" s="36"/>
    </row>
    <row r="79" spans="1:6" ht="15.75" customHeight="1" x14ac:dyDescent="0.3">
      <c r="A79" s="36"/>
      <c r="B79" s="18"/>
      <c r="C79" s="18"/>
      <c r="D79" s="18"/>
      <c r="E79" s="18"/>
      <c r="F79" s="36"/>
    </row>
    <row r="80" spans="1:6" ht="15.75" customHeight="1" x14ac:dyDescent="0.3">
      <c r="A80" s="36"/>
      <c r="B80" s="18"/>
      <c r="C80" s="18"/>
      <c r="D80" s="18"/>
      <c r="E80" s="18"/>
      <c r="F80" s="36"/>
    </row>
    <row r="81" spans="1:6" ht="15.75" customHeight="1" x14ac:dyDescent="0.3">
      <c r="A81" s="36"/>
      <c r="B81" s="18"/>
      <c r="C81" s="18"/>
      <c r="D81" s="18"/>
      <c r="E81" s="18"/>
      <c r="F81" s="36"/>
    </row>
    <row r="82" spans="1:6" ht="15.75" customHeight="1" x14ac:dyDescent="0.3">
      <c r="A82" s="36"/>
      <c r="B82" s="18"/>
      <c r="C82" s="18"/>
      <c r="D82" s="18"/>
      <c r="E82" s="18"/>
      <c r="F82" s="36"/>
    </row>
    <row r="83" spans="1:6" ht="15.75" customHeight="1" x14ac:dyDescent="0.3">
      <c r="A83" s="36"/>
      <c r="B83" s="18"/>
      <c r="C83" s="18"/>
      <c r="D83" s="18"/>
      <c r="E83" s="18"/>
      <c r="F83" s="36"/>
    </row>
    <row r="84" spans="1:6" ht="15.75" customHeight="1" x14ac:dyDescent="0.3">
      <c r="A84" s="36"/>
      <c r="B84" s="18"/>
      <c r="C84" s="18"/>
      <c r="D84" s="18"/>
      <c r="E84" s="18"/>
      <c r="F84" s="36"/>
    </row>
    <row r="85" spans="1:6" ht="15.75" customHeight="1" x14ac:dyDescent="0.3">
      <c r="A85" s="36"/>
      <c r="B85" s="18"/>
      <c r="C85" s="18"/>
      <c r="D85" s="18"/>
      <c r="E85" s="18"/>
      <c r="F85" s="36"/>
    </row>
    <row r="86" spans="1:6" ht="15.75" customHeight="1" x14ac:dyDescent="0.3">
      <c r="A86" s="36"/>
      <c r="B86" s="18"/>
      <c r="C86" s="18"/>
      <c r="D86" s="18"/>
      <c r="E86" s="18"/>
      <c r="F86" s="36"/>
    </row>
    <row r="87" spans="1:6" ht="15.75" customHeight="1" x14ac:dyDescent="0.3">
      <c r="A87" s="36"/>
      <c r="B87" s="18"/>
      <c r="C87" s="18"/>
      <c r="D87" s="18"/>
      <c r="E87" s="18"/>
      <c r="F87" s="36"/>
    </row>
    <row r="88" spans="1:6" ht="15.75" customHeight="1" x14ac:dyDescent="0.3">
      <c r="A88" s="36"/>
      <c r="B88" s="18"/>
      <c r="C88" s="18"/>
      <c r="D88" s="18"/>
      <c r="E88" s="18"/>
      <c r="F88" s="36"/>
    </row>
    <row r="89" spans="1:6" ht="15.75" customHeight="1" x14ac:dyDescent="0.3">
      <c r="A89" s="36"/>
      <c r="B89" s="18"/>
      <c r="C89" s="18"/>
      <c r="D89" s="18"/>
      <c r="E89" s="18"/>
      <c r="F89" s="36"/>
    </row>
    <row r="90" spans="1:6" ht="15.75" customHeight="1" x14ac:dyDescent="0.3">
      <c r="A90" s="36"/>
      <c r="B90" s="18"/>
      <c r="C90" s="18"/>
      <c r="D90" s="18"/>
      <c r="E90" s="18"/>
      <c r="F90" s="36"/>
    </row>
    <row r="91" spans="1:6" ht="15.75" customHeight="1" x14ac:dyDescent="0.3">
      <c r="A91" s="36"/>
      <c r="B91" s="18"/>
      <c r="C91" s="18"/>
      <c r="D91" s="18"/>
      <c r="E91" s="18"/>
      <c r="F91" s="36"/>
    </row>
    <row r="92" spans="1:6" ht="15.75" customHeight="1" x14ac:dyDescent="0.3">
      <c r="A92" s="36"/>
      <c r="B92" s="18"/>
      <c r="C92" s="18"/>
      <c r="D92" s="18"/>
      <c r="E92" s="18"/>
      <c r="F92" s="36"/>
    </row>
    <row r="93" spans="1:6" ht="15.75" customHeight="1" x14ac:dyDescent="0.3">
      <c r="A93" s="36"/>
      <c r="B93" s="18"/>
      <c r="C93" s="18"/>
      <c r="D93" s="18"/>
      <c r="E93" s="18"/>
      <c r="F93" s="36"/>
    </row>
    <row r="94" spans="1:6" ht="15.75" customHeight="1" x14ac:dyDescent="0.3">
      <c r="A94" s="36"/>
      <c r="B94" s="18"/>
      <c r="C94" s="18"/>
      <c r="D94" s="18"/>
      <c r="E94" s="18"/>
      <c r="F94" s="36"/>
    </row>
    <row r="95" spans="1:6" ht="15.75" customHeight="1" x14ac:dyDescent="0.3">
      <c r="A95" s="36"/>
      <c r="B95" s="18"/>
      <c r="C95" s="18"/>
      <c r="D95" s="18"/>
      <c r="E95" s="18"/>
      <c r="F95" s="36"/>
    </row>
    <row r="96" spans="1:6" ht="15.75" customHeight="1" x14ac:dyDescent="0.3">
      <c r="A96" s="36"/>
      <c r="B96" s="18"/>
      <c r="C96" s="18"/>
      <c r="D96" s="18"/>
      <c r="E96" s="18"/>
      <c r="F96" s="36"/>
    </row>
    <row r="97" spans="1:6" ht="15.75" customHeight="1" x14ac:dyDescent="0.3">
      <c r="A97" s="36"/>
      <c r="B97" s="18"/>
      <c r="C97" s="18"/>
      <c r="D97" s="18"/>
      <c r="E97" s="18"/>
      <c r="F97" s="36"/>
    </row>
    <row r="98" spans="1:6" ht="15.75" customHeight="1" x14ac:dyDescent="0.3">
      <c r="A98" s="36"/>
      <c r="B98" s="18"/>
      <c r="C98" s="18"/>
      <c r="D98" s="18"/>
      <c r="E98" s="18"/>
      <c r="F98" s="36"/>
    </row>
    <row r="99" spans="1:6" ht="15.75" customHeight="1" x14ac:dyDescent="0.3">
      <c r="A99" s="36"/>
      <c r="B99" s="18"/>
      <c r="C99" s="18"/>
      <c r="D99" s="18"/>
      <c r="E99" s="18"/>
      <c r="F99" s="36"/>
    </row>
    <row r="100" spans="1:6" ht="15.75" customHeight="1" x14ac:dyDescent="0.3">
      <c r="A100" s="36"/>
      <c r="B100" s="18"/>
      <c r="C100" s="18"/>
      <c r="D100" s="18"/>
      <c r="E100" s="18"/>
      <c r="F100" s="36"/>
    </row>
    <row r="101" spans="1:6" ht="15.75" customHeight="1" x14ac:dyDescent="0.3">
      <c r="A101" s="36"/>
      <c r="B101" s="18"/>
      <c r="C101" s="18"/>
      <c r="D101" s="18"/>
      <c r="E101" s="18"/>
      <c r="F101" s="36"/>
    </row>
    <row r="102" spans="1:6" ht="15.75" customHeight="1" x14ac:dyDescent="0.3">
      <c r="A102" s="36"/>
      <c r="B102" s="18"/>
      <c r="C102" s="18"/>
      <c r="D102" s="18"/>
      <c r="E102" s="18"/>
      <c r="F102" s="36"/>
    </row>
    <row r="103" spans="1:6" ht="15.75" customHeight="1" x14ac:dyDescent="0.3">
      <c r="A103" s="36"/>
      <c r="B103" s="18"/>
      <c r="C103" s="18"/>
      <c r="D103" s="18"/>
      <c r="E103" s="18"/>
      <c r="F103" s="36"/>
    </row>
    <row r="104" spans="1:6" ht="15.75" customHeight="1" x14ac:dyDescent="0.3">
      <c r="A104" s="36"/>
      <c r="B104" s="18"/>
      <c r="C104" s="18"/>
      <c r="D104" s="18"/>
      <c r="E104" s="18"/>
      <c r="F104" s="36"/>
    </row>
    <row r="105" spans="1:6" ht="15.75" customHeight="1" x14ac:dyDescent="0.3">
      <c r="A105" s="36"/>
      <c r="B105" s="18"/>
      <c r="C105" s="18"/>
      <c r="D105" s="18"/>
      <c r="E105" s="18"/>
      <c r="F105" s="36"/>
    </row>
    <row r="106" spans="1:6" ht="15.75" customHeight="1" x14ac:dyDescent="0.3">
      <c r="A106" s="36"/>
      <c r="B106" s="18"/>
      <c r="C106" s="18"/>
      <c r="D106" s="18"/>
      <c r="E106" s="18"/>
      <c r="F106" s="36"/>
    </row>
    <row r="107" spans="1:6" ht="15.75" customHeight="1" x14ac:dyDescent="0.3">
      <c r="A107" s="36"/>
      <c r="B107" s="18"/>
      <c r="C107" s="18"/>
      <c r="D107" s="18"/>
      <c r="E107" s="18"/>
      <c r="F107" s="36"/>
    </row>
    <row r="108" spans="1:6" ht="15.75" customHeight="1" x14ac:dyDescent="0.3">
      <c r="A108" s="36"/>
      <c r="B108" s="18"/>
      <c r="C108" s="18"/>
      <c r="D108" s="18"/>
      <c r="E108" s="18"/>
      <c r="F108" s="36"/>
    </row>
    <row r="109" spans="1:6" ht="15.75" customHeight="1" x14ac:dyDescent="0.3">
      <c r="A109" s="36"/>
      <c r="B109" s="18"/>
      <c r="C109" s="18"/>
      <c r="D109" s="18"/>
      <c r="E109" s="18"/>
      <c r="F109" s="36"/>
    </row>
    <row r="110" spans="1:6" ht="15.75" customHeight="1" x14ac:dyDescent="0.3">
      <c r="A110" s="36"/>
      <c r="B110" s="18"/>
      <c r="C110" s="18"/>
      <c r="D110" s="18"/>
      <c r="E110" s="18"/>
      <c r="F110" s="36"/>
    </row>
    <row r="111" spans="1:6" ht="15.75" customHeight="1" x14ac:dyDescent="0.3">
      <c r="A111" s="36"/>
      <c r="B111" s="18"/>
      <c r="C111" s="18"/>
      <c r="D111" s="18"/>
      <c r="E111" s="18"/>
      <c r="F111" s="36"/>
    </row>
    <row r="112" spans="1:6" ht="15.75" customHeight="1" x14ac:dyDescent="0.3">
      <c r="A112" s="36"/>
      <c r="B112" s="18"/>
      <c r="C112" s="18"/>
      <c r="D112" s="18"/>
      <c r="E112" s="18"/>
      <c r="F112" s="36"/>
    </row>
    <row r="113" spans="1:6" ht="15.75" customHeight="1" x14ac:dyDescent="0.3">
      <c r="A113" s="36"/>
      <c r="B113" s="18"/>
      <c r="C113" s="18"/>
      <c r="D113" s="18"/>
      <c r="E113" s="18"/>
      <c r="F113" s="36"/>
    </row>
    <row r="114" spans="1:6" ht="15.75" customHeight="1" x14ac:dyDescent="0.3">
      <c r="A114" s="36"/>
      <c r="B114" s="18"/>
      <c r="C114" s="18"/>
      <c r="D114" s="18"/>
      <c r="E114" s="18"/>
      <c r="F114" s="36"/>
    </row>
    <row r="115" spans="1:6" ht="15.75" customHeight="1" x14ac:dyDescent="0.3">
      <c r="A115" s="36"/>
      <c r="B115" s="18"/>
      <c r="C115" s="18"/>
      <c r="D115" s="18"/>
      <c r="E115" s="18"/>
      <c r="F115" s="36"/>
    </row>
    <row r="116" spans="1:6" ht="15.75" customHeight="1" x14ac:dyDescent="0.3">
      <c r="A116" s="36"/>
      <c r="B116" s="18"/>
      <c r="C116" s="18"/>
      <c r="D116" s="18"/>
      <c r="E116" s="18"/>
      <c r="F116" s="36"/>
    </row>
    <row r="117" spans="1:6" ht="15.75" customHeight="1" x14ac:dyDescent="0.3">
      <c r="A117" s="36"/>
      <c r="B117" s="18"/>
      <c r="C117" s="18"/>
      <c r="D117" s="18"/>
      <c r="E117" s="18"/>
      <c r="F117" s="36"/>
    </row>
    <row r="118" spans="1:6" ht="15.75" customHeight="1" x14ac:dyDescent="0.3">
      <c r="A118" s="36"/>
      <c r="B118" s="18"/>
      <c r="C118" s="18"/>
      <c r="D118" s="18"/>
      <c r="E118" s="18"/>
      <c r="F118" s="36"/>
    </row>
    <row r="119" spans="1:6" ht="15.75" customHeight="1" x14ac:dyDescent="0.3">
      <c r="A119" s="36"/>
      <c r="B119" s="18"/>
      <c r="C119" s="18"/>
      <c r="D119" s="18"/>
      <c r="E119" s="18"/>
      <c r="F119" s="36"/>
    </row>
    <row r="120" spans="1:6" ht="15.75" customHeight="1" x14ac:dyDescent="0.3">
      <c r="A120" s="36"/>
      <c r="B120" s="18"/>
      <c r="C120" s="18"/>
      <c r="D120" s="18"/>
      <c r="E120" s="18"/>
      <c r="F120" s="36"/>
    </row>
    <row r="121" spans="1:6" ht="15.75" customHeight="1" x14ac:dyDescent="0.3">
      <c r="A121" s="36"/>
      <c r="B121" s="18"/>
      <c r="C121" s="18"/>
      <c r="D121" s="18"/>
      <c r="E121" s="18"/>
      <c r="F121" s="36"/>
    </row>
    <row r="122" spans="1:6" ht="15.75" customHeight="1" x14ac:dyDescent="0.3">
      <c r="A122" s="36"/>
      <c r="B122" s="18"/>
      <c r="C122" s="18"/>
      <c r="D122" s="18"/>
      <c r="E122" s="18"/>
      <c r="F122" s="36"/>
    </row>
    <row r="123" spans="1:6" ht="15.75" customHeight="1" x14ac:dyDescent="0.3">
      <c r="A123" s="36"/>
      <c r="B123" s="18"/>
      <c r="C123" s="18"/>
      <c r="D123" s="18"/>
      <c r="E123" s="18"/>
      <c r="F123" s="36"/>
    </row>
    <row r="124" spans="1:6" ht="15.75" customHeight="1" x14ac:dyDescent="0.3">
      <c r="A124" s="36"/>
      <c r="B124" s="18"/>
      <c r="C124" s="18"/>
      <c r="D124" s="18"/>
      <c r="E124" s="18"/>
      <c r="F124" s="36"/>
    </row>
    <row r="125" spans="1:6" ht="15.75" customHeight="1" x14ac:dyDescent="0.3">
      <c r="A125" s="36"/>
      <c r="B125" s="18"/>
      <c r="C125" s="18"/>
      <c r="D125" s="18"/>
      <c r="E125" s="18"/>
      <c r="F125" s="36"/>
    </row>
    <row r="126" spans="1:6" ht="15.75" customHeight="1" x14ac:dyDescent="0.3">
      <c r="A126" s="36"/>
      <c r="B126" s="18"/>
      <c r="C126" s="18"/>
      <c r="D126" s="18"/>
      <c r="E126" s="18"/>
      <c r="F126" s="36"/>
    </row>
    <row r="127" spans="1:6" ht="15.75" customHeight="1" x14ac:dyDescent="0.3">
      <c r="A127" s="36"/>
      <c r="B127" s="18"/>
      <c r="C127" s="18"/>
      <c r="D127" s="18"/>
      <c r="E127" s="18"/>
      <c r="F127" s="36"/>
    </row>
    <row r="128" spans="1:6" ht="15.75" customHeight="1" x14ac:dyDescent="0.3">
      <c r="A128" s="36"/>
      <c r="B128" s="18"/>
      <c r="C128" s="18"/>
      <c r="D128" s="18"/>
      <c r="E128" s="18"/>
      <c r="F128" s="36"/>
    </row>
    <row r="129" spans="1:6" ht="15.75" customHeight="1" x14ac:dyDescent="0.3">
      <c r="A129" s="36"/>
      <c r="B129" s="18"/>
      <c r="C129" s="18"/>
      <c r="D129" s="18"/>
      <c r="E129" s="18"/>
      <c r="F129" s="36"/>
    </row>
    <row r="130" spans="1:6" ht="15.75" customHeight="1" x14ac:dyDescent="0.3">
      <c r="A130" s="36"/>
      <c r="B130" s="18"/>
      <c r="C130" s="18"/>
      <c r="D130" s="18"/>
      <c r="E130" s="18"/>
      <c r="F130" s="36"/>
    </row>
    <row r="131" spans="1:6" ht="15.75" customHeight="1" x14ac:dyDescent="0.3">
      <c r="A131" s="36"/>
      <c r="B131" s="18"/>
      <c r="C131" s="18"/>
      <c r="D131" s="18"/>
      <c r="E131" s="18"/>
      <c r="F131" s="36"/>
    </row>
    <row r="132" spans="1:6" ht="15.75" customHeight="1" x14ac:dyDescent="0.3">
      <c r="A132" s="36"/>
      <c r="B132" s="18"/>
      <c r="C132" s="18"/>
      <c r="D132" s="18"/>
      <c r="E132" s="18"/>
      <c r="F132" s="36"/>
    </row>
    <row r="133" spans="1:6" ht="15.75" customHeight="1" x14ac:dyDescent="0.3">
      <c r="A133" s="36"/>
      <c r="B133" s="18"/>
      <c r="C133" s="18"/>
      <c r="D133" s="18"/>
      <c r="E133" s="18"/>
      <c r="F133" s="36"/>
    </row>
    <row r="134" spans="1:6" ht="15.75" customHeight="1" x14ac:dyDescent="0.3">
      <c r="A134" s="36"/>
      <c r="B134" s="18"/>
      <c r="C134" s="18"/>
      <c r="D134" s="18"/>
      <c r="E134" s="18"/>
      <c r="F134" s="36"/>
    </row>
    <row r="135" spans="1:6" ht="15.75" customHeight="1" x14ac:dyDescent="0.3">
      <c r="A135" s="36"/>
      <c r="B135" s="18"/>
      <c r="C135" s="18"/>
      <c r="D135" s="18"/>
      <c r="E135" s="18"/>
      <c r="F135" s="36"/>
    </row>
    <row r="136" spans="1:6" ht="15.75" customHeight="1" x14ac:dyDescent="0.3">
      <c r="A136" s="36"/>
      <c r="B136" s="18"/>
      <c r="C136" s="18"/>
      <c r="D136" s="18"/>
      <c r="E136" s="18"/>
      <c r="F136" s="36"/>
    </row>
    <row r="137" spans="1:6" ht="15.75" customHeight="1" x14ac:dyDescent="0.3">
      <c r="A137" s="36"/>
      <c r="B137" s="18"/>
      <c r="C137" s="18"/>
      <c r="D137" s="18"/>
      <c r="E137" s="18"/>
      <c r="F137" s="36"/>
    </row>
    <row r="138" spans="1:6" ht="15.75" customHeight="1" x14ac:dyDescent="0.3">
      <c r="A138" s="36"/>
      <c r="B138" s="18"/>
      <c r="C138" s="18"/>
      <c r="D138" s="18"/>
      <c r="E138" s="18"/>
      <c r="F138" s="36"/>
    </row>
    <row r="139" spans="1:6" ht="15.75" customHeight="1" x14ac:dyDescent="0.3">
      <c r="A139" s="36"/>
      <c r="B139" s="18"/>
      <c r="C139" s="18"/>
      <c r="D139" s="18"/>
      <c r="E139" s="18"/>
      <c r="F139" s="36"/>
    </row>
    <row r="140" spans="1:6" ht="15.75" customHeight="1" x14ac:dyDescent="0.3">
      <c r="A140" s="36"/>
      <c r="B140" s="18"/>
      <c r="C140" s="18"/>
      <c r="D140" s="18"/>
      <c r="E140" s="18"/>
      <c r="F140" s="36"/>
    </row>
    <row r="141" spans="1:6" ht="15.75" customHeight="1" x14ac:dyDescent="0.3">
      <c r="A141" s="36"/>
      <c r="B141" s="18"/>
      <c r="C141" s="18"/>
      <c r="D141" s="18"/>
      <c r="E141" s="18"/>
      <c r="F141" s="36"/>
    </row>
    <row r="142" spans="1:6" ht="15.75" customHeight="1" x14ac:dyDescent="0.3">
      <c r="A142" s="36"/>
      <c r="B142" s="18"/>
      <c r="C142" s="18"/>
      <c r="D142" s="18"/>
      <c r="E142" s="18"/>
      <c r="F142" s="36"/>
    </row>
    <row r="143" spans="1:6" ht="15.75" customHeight="1" x14ac:dyDescent="0.3">
      <c r="A143" s="36"/>
      <c r="B143" s="18"/>
      <c r="C143" s="18"/>
      <c r="D143" s="18"/>
      <c r="E143" s="18"/>
      <c r="F143" s="36"/>
    </row>
    <row r="144" spans="1:6" ht="15.75" customHeight="1" x14ac:dyDescent="0.3">
      <c r="A144" s="36"/>
      <c r="B144" s="18"/>
      <c r="C144" s="18"/>
      <c r="D144" s="18"/>
      <c r="E144" s="18"/>
      <c r="F144" s="36"/>
    </row>
    <row r="145" spans="1:6" ht="15.75" customHeight="1" x14ac:dyDescent="0.3">
      <c r="A145" s="36"/>
      <c r="B145" s="18"/>
      <c r="C145" s="18"/>
      <c r="D145" s="18"/>
      <c r="E145" s="18"/>
      <c r="F145" s="36"/>
    </row>
    <row r="146" spans="1:6" ht="15.75" customHeight="1" x14ac:dyDescent="0.3">
      <c r="A146" s="36"/>
      <c r="B146" s="18"/>
      <c r="C146" s="18"/>
      <c r="D146" s="18"/>
      <c r="E146" s="18"/>
      <c r="F146" s="36"/>
    </row>
    <row r="147" spans="1:6" ht="15.75" customHeight="1" x14ac:dyDescent="0.3">
      <c r="A147" s="36"/>
      <c r="B147" s="18"/>
      <c r="C147" s="18"/>
      <c r="D147" s="18"/>
      <c r="E147" s="18"/>
      <c r="F147" s="36"/>
    </row>
    <row r="148" spans="1:6" ht="15.75" customHeight="1" x14ac:dyDescent="0.3">
      <c r="A148" s="36"/>
      <c r="B148" s="18"/>
      <c r="C148" s="18"/>
      <c r="D148" s="18"/>
      <c r="E148" s="18"/>
      <c r="F148" s="36"/>
    </row>
    <row r="149" spans="1:6" ht="15.75" customHeight="1" x14ac:dyDescent="0.3">
      <c r="A149" s="36"/>
      <c r="B149" s="18"/>
      <c r="C149" s="18"/>
      <c r="D149" s="18"/>
      <c r="E149" s="18"/>
      <c r="F149" s="36"/>
    </row>
    <row r="150" spans="1:6" ht="15.75" customHeight="1" x14ac:dyDescent="0.3">
      <c r="A150" s="36"/>
      <c r="B150" s="18"/>
      <c r="C150" s="18"/>
      <c r="D150" s="18"/>
      <c r="E150" s="18"/>
      <c r="F150" s="36"/>
    </row>
    <row r="151" spans="1:6" ht="15.75" customHeight="1" x14ac:dyDescent="0.3">
      <c r="A151" s="36"/>
      <c r="B151" s="18"/>
      <c r="C151" s="18"/>
      <c r="D151" s="18"/>
      <c r="E151" s="18"/>
      <c r="F151" s="36"/>
    </row>
    <row r="152" spans="1:6" ht="15.75" customHeight="1" x14ac:dyDescent="0.3">
      <c r="A152" s="36"/>
      <c r="B152" s="18"/>
      <c r="C152" s="18"/>
      <c r="D152" s="18"/>
      <c r="E152" s="18"/>
      <c r="F152" s="36"/>
    </row>
    <row r="153" spans="1:6" ht="15.75" customHeight="1" x14ac:dyDescent="0.3">
      <c r="A153" s="36"/>
      <c r="B153" s="18"/>
      <c r="C153" s="18"/>
      <c r="D153" s="18"/>
      <c r="E153" s="18"/>
      <c r="F153" s="36"/>
    </row>
    <row r="154" spans="1:6" ht="15.75" customHeight="1" x14ac:dyDescent="0.3">
      <c r="A154" s="36"/>
      <c r="B154" s="18"/>
      <c r="C154" s="18"/>
      <c r="D154" s="18"/>
      <c r="E154" s="18"/>
      <c r="F154" s="36"/>
    </row>
    <row r="155" spans="1:6" ht="15.75" customHeight="1" x14ac:dyDescent="0.3">
      <c r="A155" s="36"/>
      <c r="B155" s="18"/>
      <c r="C155" s="18"/>
      <c r="D155" s="18"/>
      <c r="E155" s="18"/>
      <c r="F155" s="36"/>
    </row>
    <row r="156" spans="1:6" ht="15.75" customHeight="1" x14ac:dyDescent="0.3">
      <c r="A156" s="36"/>
      <c r="B156" s="18"/>
      <c r="C156" s="18"/>
      <c r="D156" s="18"/>
      <c r="E156" s="18"/>
      <c r="F156" s="36"/>
    </row>
    <row r="157" spans="1:6" ht="15.75" customHeight="1" x14ac:dyDescent="0.3">
      <c r="A157" s="36"/>
      <c r="B157" s="18"/>
      <c r="C157" s="18"/>
      <c r="D157" s="18"/>
      <c r="E157" s="18"/>
      <c r="F157" s="36"/>
    </row>
    <row r="158" spans="1:6" ht="15.75" customHeight="1" x14ac:dyDescent="0.3">
      <c r="A158" s="36"/>
      <c r="B158" s="18"/>
      <c r="C158" s="18"/>
      <c r="D158" s="18"/>
      <c r="E158" s="18"/>
      <c r="F158" s="36"/>
    </row>
    <row r="159" spans="1:6" ht="15.75" customHeight="1" x14ac:dyDescent="0.3">
      <c r="A159" s="36"/>
      <c r="B159" s="18"/>
      <c r="C159" s="18"/>
      <c r="D159" s="18"/>
      <c r="E159" s="18"/>
      <c r="F159" s="36"/>
    </row>
    <row r="160" spans="1:6" ht="15.75" customHeight="1" x14ac:dyDescent="0.3">
      <c r="A160" s="36"/>
      <c r="B160" s="18"/>
      <c r="C160" s="18"/>
      <c r="D160" s="18"/>
      <c r="E160" s="18"/>
      <c r="F160" s="36"/>
    </row>
    <row r="161" spans="1:6" ht="15.75" customHeight="1" x14ac:dyDescent="0.3">
      <c r="A161" s="36"/>
      <c r="B161" s="18"/>
      <c r="C161" s="18"/>
      <c r="D161" s="18"/>
      <c r="E161" s="18"/>
      <c r="F161" s="36"/>
    </row>
    <row r="162" spans="1:6" ht="15.75" customHeight="1" x14ac:dyDescent="0.3">
      <c r="A162" s="36"/>
      <c r="B162" s="18"/>
      <c r="C162" s="18"/>
      <c r="D162" s="18"/>
      <c r="E162" s="18"/>
      <c r="F162" s="36"/>
    </row>
    <row r="163" spans="1:6" ht="15.75" customHeight="1" x14ac:dyDescent="0.3">
      <c r="A163" s="36"/>
      <c r="B163" s="18"/>
      <c r="C163" s="18"/>
      <c r="D163" s="18"/>
      <c r="E163" s="18"/>
      <c r="F163" s="36"/>
    </row>
    <row r="164" spans="1:6" ht="15.75" customHeight="1" x14ac:dyDescent="0.3">
      <c r="A164" s="36"/>
      <c r="B164" s="18"/>
      <c r="C164" s="18"/>
      <c r="D164" s="18"/>
      <c r="E164" s="18"/>
      <c r="F164" s="36"/>
    </row>
    <row r="165" spans="1:6" ht="15.75" customHeight="1" x14ac:dyDescent="0.3">
      <c r="A165" s="36"/>
      <c r="B165" s="18"/>
      <c r="C165" s="18"/>
      <c r="D165" s="18"/>
      <c r="E165" s="18"/>
      <c r="F165" s="36"/>
    </row>
    <row r="166" spans="1:6" ht="15.75" customHeight="1" x14ac:dyDescent="0.3">
      <c r="A166" s="36"/>
      <c r="B166" s="18"/>
      <c r="C166" s="18"/>
      <c r="D166" s="18"/>
      <c r="E166" s="18"/>
      <c r="F166" s="36"/>
    </row>
    <row r="167" spans="1:6" ht="15.75" customHeight="1" x14ac:dyDescent="0.3">
      <c r="A167" s="36"/>
      <c r="B167" s="18"/>
      <c r="C167" s="18"/>
      <c r="D167" s="18"/>
      <c r="E167" s="18"/>
      <c r="F167" s="36"/>
    </row>
    <row r="168" spans="1:6" ht="15.75" customHeight="1" x14ac:dyDescent="0.3">
      <c r="A168" s="36"/>
      <c r="B168" s="18"/>
      <c r="C168" s="18"/>
      <c r="D168" s="18"/>
      <c r="E168" s="18"/>
      <c r="F168" s="36"/>
    </row>
    <row r="169" spans="1:6" ht="15.75" customHeight="1" x14ac:dyDescent="0.3">
      <c r="A169" s="36"/>
      <c r="B169" s="18"/>
      <c r="C169" s="18"/>
      <c r="D169" s="18"/>
      <c r="E169" s="18"/>
      <c r="F169" s="36"/>
    </row>
    <row r="170" spans="1:6" ht="15.75" customHeight="1" x14ac:dyDescent="0.3">
      <c r="A170" s="36"/>
      <c r="B170" s="18"/>
      <c r="C170" s="18"/>
      <c r="D170" s="18"/>
      <c r="E170" s="18"/>
      <c r="F170" s="36"/>
    </row>
    <row r="171" spans="1:6" ht="15.75" customHeight="1" x14ac:dyDescent="0.3">
      <c r="A171" s="36"/>
      <c r="B171" s="18"/>
      <c r="C171" s="18"/>
      <c r="D171" s="18"/>
      <c r="E171" s="18"/>
      <c r="F171" s="36"/>
    </row>
    <row r="172" spans="1:6" ht="15.75" customHeight="1" x14ac:dyDescent="0.3">
      <c r="A172" s="36"/>
      <c r="B172" s="18"/>
      <c r="C172" s="18"/>
      <c r="D172" s="18"/>
      <c r="E172" s="18"/>
      <c r="F172" s="36"/>
    </row>
    <row r="173" spans="1:6" ht="15.75" customHeight="1" x14ac:dyDescent="0.3">
      <c r="A173" s="36"/>
      <c r="B173" s="18"/>
      <c r="C173" s="18"/>
      <c r="D173" s="18"/>
      <c r="E173" s="18"/>
      <c r="F173" s="36"/>
    </row>
    <row r="174" spans="1:6" ht="15.75" customHeight="1" x14ac:dyDescent="0.3">
      <c r="A174" s="36"/>
      <c r="B174" s="18"/>
      <c r="C174" s="18"/>
      <c r="D174" s="18"/>
      <c r="E174" s="18"/>
      <c r="F174" s="36"/>
    </row>
    <row r="175" spans="1:6" ht="15.75" customHeight="1" x14ac:dyDescent="0.3">
      <c r="A175" s="36"/>
      <c r="B175" s="18"/>
      <c r="C175" s="18"/>
      <c r="D175" s="18"/>
      <c r="E175" s="18"/>
      <c r="F175" s="36"/>
    </row>
    <row r="176" spans="1:6" ht="15.75" customHeight="1" x14ac:dyDescent="0.3">
      <c r="A176" s="36"/>
      <c r="B176" s="18"/>
      <c r="C176" s="18"/>
      <c r="D176" s="18"/>
      <c r="E176" s="18"/>
      <c r="F176" s="36"/>
    </row>
    <row r="177" spans="1:6" ht="15.75" customHeight="1" x14ac:dyDescent="0.3">
      <c r="A177" s="36"/>
      <c r="B177" s="18"/>
      <c r="C177" s="18"/>
      <c r="D177" s="18"/>
      <c r="E177" s="18"/>
      <c r="F177" s="36"/>
    </row>
    <row r="178" spans="1:6" ht="15.75" customHeight="1" x14ac:dyDescent="0.3">
      <c r="A178" s="36"/>
      <c r="B178" s="18"/>
      <c r="C178" s="18"/>
      <c r="D178" s="18"/>
      <c r="E178" s="18"/>
      <c r="F178" s="36"/>
    </row>
    <row r="179" spans="1:6" ht="15.75" customHeight="1" x14ac:dyDescent="0.3">
      <c r="A179" s="36"/>
      <c r="B179" s="18"/>
      <c r="C179" s="18"/>
      <c r="D179" s="18"/>
      <c r="E179" s="18"/>
      <c r="F179" s="36"/>
    </row>
    <row r="180" spans="1:6" ht="15.75" customHeight="1" x14ac:dyDescent="0.3">
      <c r="A180" s="36"/>
      <c r="B180" s="18"/>
      <c r="C180" s="18"/>
      <c r="D180" s="18"/>
      <c r="E180" s="18"/>
      <c r="F180" s="36"/>
    </row>
    <row r="181" spans="1:6" ht="15.75" customHeight="1" x14ac:dyDescent="0.3">
      <c r="A181" s="36"/>
      <c r="B181" s="18"/>
      <c r="C181" s="18"/>
      <c r="D181" s="18"/>
      <c r="E181" s="18"/>
      <c r="F181" s="36"/>
    </row>
    <row r="182" spans="1:6" ht="15.75" customHeight="1" x14ac:dyDescent="0.3">
      <c r="A182" s="36"/>
      <c r="B182" s="18"/>
      <c r="C182" s="18"/>
      <c r="D182" s="18"/>
      <c r="E182" s="18"/>
      <c r="F182" s="36"/>
    </row>
    <row r="183" spans="1:6" ht="15.75" customHeight="1" x14ac:dyDescent="0.3">
      <c r="A183" s="36"/>
      <c r="B183" s="18"/>
      <c r="C183" s="18"/>
      <c r="D183" s="18"/>
      <c r="E183" s="18"/>
      <c r="F183" s="36"/>
    </row>
    <row r="184" spans="1:6" ht="15.75" customHeight="1" x14ac:dyDescent="0.3">
      <c r="A184" s="36"/>
      <c r="B184" s="18"/>
      <c r="C184" s="18"/>
      <c r="D184" s="18"/>
      <c r="E184" s="18"/>
      <c r="F184" s="36"/>
    </row>
    <row r="185" spans="1:6" ht="15.75" customHeight="1" x14ac:dyDescent="0.3">
      <c r="A185" s="36"/>
      <c r="B185" s="18"/>
      <c r="C185" s="18"/>
      <c r="D185" s="18"/>
      <c r="E185" s="18"/>
      <c r="F185" s="36"/>
    </row>
    <row r="186" spans="1:6" ht="15.75" customHeight="1" x14ac:dyDescent="0.3">
      <c r="A186" s="36"/>
      <c r="B186" s="18"/>
      <c r="C186" s="18"/>
      <c r="D186" s="18"/>
      <c r="E186" s="18"/>
      <c r="F186" s="36"/>
    </row>
    <row r="187" spans="1:6" ht="15.75" customHeight="1" x14ac:dyDescent="0.3">
      <c r="A187" s="36"/>
      <c r="B187" s="18"/>
      <c r="C187" s="18"/>
      <c r="D187" s="18"/>
      <c r="E187" s="18"/>
      <c r="F187" s="36"/>
    </row>
    <row r="188" spans="1:6" ht="15.75" customHeight="1" x14ac:dyDescent="0.3">
      <c r="A188" s="36"/>
      <c r="B188" s="18"/>
      <c r="C188" s="18"/>
      <c r="D188" s="18"/>
      <c r="E188" s="18"/>
      <c r="F188" s="36"/>
    </row>
    <row r="189" spans="1:6" ht="15.75" customHeight="1" x14ac:dyDescent="0.3">
      <c r="A189" s="36"/>
      <c r="B189" s="18"/>
      <c r="C189" s="18"/>
      <c r="D189" s="18"/>
      <c r="E189" s="18"/>
      <c r="F189" s="36"/>
    </row>
    <row r="190" spans="1:6" ht="15.75" customHeight="1" x14ac:dyDescent="0.3">
      <c r="A190" s="36"/>
      <c r="B190" s="18"/>
      <c r="C190" s="18"/>
      <c r="D190" s="18"/>
      <c r="E190" s="18"/>
      <c r="F190" s="36"/>
    </row>
    <row r="191" spans="1:6" ht="15.75" customHeight="1" x14ac:dyDescent="0.3">
      <c r="A191" s="36"/>
      <c r="B191" s="18"/>
      <c r="C191" s="18"/>
      <c r="D191" s="18"/>
      <c r="E191" s="18"/>
      <c r="F191" s="36"/>
    </row>
    <row r="192" spans="1:6" ht="15.75" customHeight="1" x14ac:dyDescent="0.3">
      <c r="A192" s="36"/>
      <c r="B192" s="18"/>
      <c r="C192" s="18"/>
      <c r="D192" s="18"/>
      <c r="E192" s="18"/>
      <c r="F192" s="36"/>
    </row>
    <row r="193" spans="1:6" ht="15.75" customHeight="1" x14ac:dyDescent="0.3">
      <c r="A193" s="36"/>
      <c r="B193" s="18"/>
      <c r="C193" s="18"/>
      <c r="D193" s="18"/>
      <c r="E193" s="18"/>
      <c r="F193" s="36"/>
    </row>
    <row r="194" spans="1:6" ht="15.75" customHeight="1" x14ac:dyDescent="0.3">
      <c r="A194" s="36"/>
      <c r="B194" s="18"/>
      <c r="C194" s="18"/>
      <c r="D194" s="18"/>
      <c r="E194" s="18"/>
      <c r="F194" s="36"/>
    </row>
    <row r="195" spans="1:6" ht="15.75" customHeight="1" x14ac:dyDescent="0.3">
      <c r="A195" s="36"/>
      <c r="B195" s="18"/>
      <c r="C195" s="18"/>
      <c r="D195" s="18"/>
      <c r="E195" s="18"/>
      <c r="F195" s="36"/>
    </row>
    <row r="196" spans="1:6" ht="15.75" customHeight="1" x14ac:dyDescent="0.3">
      <c r="A196" s="36"/>
      <c r="B196" s="18"/>
      <c r="C196" s="18"/>
      <c r="D196" s="18"/>
      <c r="E196" s="18"/>
      <c r="F196" s="36"/>
    </row>
    <row r="197" spans="1:6" ht="15.75" customHeight="1" x14ac:dyDescent="0.3">
      <c r="A197" s="36"/>
      <c r="B197" s="18"/>
      <c r="C197" s="18"/>
      <c r="D197" s="18"/>
      <c r="E197" s="18"/>
      <c r="F197" s="36"/>
    </row>
    <row r="198" spans="1:6" ht="15.75" customHeight="1" x14ac:dyDescent="0.3">
      <c r="A198" s="36"/>
      <c r="B198" s="18"/>
      <c r="C198" s="18"/>
      <c r="D198" s="18"/>
      <c r="E198" s="18"/>
      <c r="F198" s="36"/>
    </row>
    <row r="199" spans="1:6" ht="15.75" customHeight="1" x14ac:dyDescent="0.3">
      <c r="A199" s="36"/>
      <c r="B199" s="18"/>
      <c r="C199" s="18"/>
      <c r="D199" s="18"/>
      <c r="E199" s="18"/>
      <c r="F199" s="36"/>
    </row>
    <row r="200" spans="1:6" ht="15.75" customHeight="1" x14ac:dyDescent="0.3">
      <c r="A200" s="36"/>
      <c r="B200" s="18"/>
      <c r="C200" s="18"/>
      <c r="D200" s="18"/>
      <c r="E200" s="18"/>
      <c r="F200" s="36"/>
    </row>
    <row r="201" spans="1:6" ht="15.75" customHeight="1" x14ac:dyDescent="0.3">
      <c r="A201" s="36"/>
      <c r="B201" s="18"/>
      <c r="C201" s="18"/>
      <c r="D201" s="18"/>
      <c r="E201" s="18"/>
      <c r="F201" s="36"/>
    </row>
    <row r="202" spans="1:6" ht="15.75" customHeight="1" x14ac:dyDescent="0.3">
      <c r="A202" s="36"/>
      <c r="B202" s="18"/>
      <c r="C202" s="18"/>
      <c r="D202" s="18"/>
      <c r="E202" s="18"/>
      <c r="F202" s="36"/>
    </row>
    <row r="203" spans="1:6" ht="15.75" customHeight="1" x14ac:dyDescent="0.3">
      <c r="A203" s="36"/>
      <c r="B203" s="18"/>
      <c r="C203" s="18"/>
      <c r="D203" s="18"/>
      <c r="E203" s="18"/>
      <c r="F203" s="36"/>
    </row>
    <row r="204" spans="1:6" ht="15.75" customHeight="1" x14ac:dyDescent="0.3">
      <c r="A204" s="36"/>
      <c r="B204" s="18"/>
      <c r="C204" s="18"/>
      <c r="D204" s="18"/>
      <c r="E204" s="18"/>
      <c r="F204" s="36"/>
    </row>
    <row r="205" spans="1:6" ht="15.75" customHeight="1" x14ac:dyDescent="0.3">
      <c r="A205" s="36"/>
      <c r="B205" s="18"/>
      <c r="C205" s="18"/>
      <c r="D205" s="18"/>
      <c r="E205" s="18"/>
      <c r="F205" s="36"/>
    </row>
    <row r="206" spans="1:6" ht="15.75" customHeight="1" x14ac:dyDescent="0.3">
      <c r="A206" s="36"/>
      <c r="B206" s="18"/>
      <c r="C206" s="18"/>
      <c r="D206" s="18"/>
      <c r="E206" s="18"/>
      <c r="F206" s="36"/>
    </row>
    <row r="207" spans="1:6" ht="15.75" customHeight="1" x14ac:dyDescent="0.3">
      <c r="A207" s="36"/>
      <c r="B207" s="18"/>
      <c r="C207" s="18"/>
      <c r="D207" s="18"/>
      <c r="E207" s="18"/>
      <c r="F207" s="36"/>
    </row>
    <row r="208" spans="1:6" ht="15.75" customHeight="1" x14ac:dyDescent="0.3">
      <c r="A208" s="36"/>
      <c r="B208" s="18"/>
      <c r="C208" s="18"/>
      <c r="D208" s="18"/>
      <c r="E208" s="18"/>
      <c r="F208" s="36"/>
    </row>
    <row r="209" spans="1:6" ht="15.75" customHeight="1" x14ac:dyDescent="0.3">
      <c r="A209" s="36"/>
      <c r="B209" s="18"/>
      <c r="C209" s="18"/>
      <c r="D209" s="18"/>
      <c r="E209" s="18"/>
      <c r="F209" s="36"/>
    </row>
    <row r="210" spans="1:6" ht="15.75" customHeight="1" x14ac:dyDescent="0.3">
      <c r="A210" s="36"/>
      <c r="B210" s="18"/>
      <c r="C210" s="18"/>
      <c r="D210" s="18"/>
      <c r="E210" s="18"/>
      <c r="F210" s="36"/>
    </row>
    <row r="211" spans="1:6" ht="15.75" customHeight="1" x14ac:dyDescent="0.3">
      <c r="A211" s="36"/>
      <c r="B211" s="18"/>
      <c r="C211" s="18"/>
      <c r="D211" s="18"/>
      <c r="E211" s="18"/>
      <c r="F211" s="36"/>
    </row>
    <row r="212" spans="1:6" ht="15.75" customHeight="1" x14ac:dyDescent="0.3">
      <c r="A212" s="36"/>
      <c r="B212" s="18"/>
      <c r="C212" s="18"/>
      <c r="D212" s="18"/>
      <c r="E212" s="18"/>
      <c r="F212" s="36"/>
    </row>
    <row r="213" spans="1:6" ht="15.75" customHeight="1" x14ac:dyDescent="0.3">
      <c r="A213" s="36"/>
      <c r="B213" s="18"/>
      <c r="C213" s="18"/>
      <c r="D213" s="18"/>
      <c r="E213" s="18"/>
      <c r="F213" s="36"/>
    </row>
    <row r="214" spans="1:6" ht="15.75" customHeight="1" x14ac:dyDescent="0.3">
      <c r="A214" s="36"/>
      <c r="B214" s="18"/>
      <c r="C214" s="18"/>
      <c r="D214" s="18"/>
      <c r="E214" s="18"/>
      <c r="F214" s="36"/>
    </row>
    <row r="215" spans="1:6" ht="15.75" customHeight="1" x14ac:dyDescent="0.3">
      <c r="A215" s="36"/>
      <c r="B215" s="18"/>
      <c r="C215" s="18"/>
      <c r="D215" s="18"/>
      <c r="E215" s="18"/>
      <c r="F215" s="36"/>
    </row>
    <row r="216" spans="1:6" ht="15.75" customHeight="1" x14ac:dyDescent="0.3">
      <c r="A216" s="36"/>
      <c r="B216" s="18"/>
      <c r="C216" s="18"/>
      <c r="D216" s="18"/>
      <c r="E216" s="18"/>
      <c r="F216" s="36"/>
    </row>
    <row r="217" spans="1:6" ht="15.75" customHeight="1" x14ac:dyDescent="0.3">
      <c r="A217" s="36"/>
      <c r="B217" s="18"/>
      <c r="C217" s="18"/>
      <c r="D217" s="18"/>
      <c r="E217" s="18"/>
      <c r="F217" s="36"/>
    </row>
    <row r="218" spans="1:6" ht="15.75" customHeight="1" x14ac:dyDescent="0.3">
      <c r="A218" s="36"/>
      <c r="B218" s="18"/>
      <c r="C218" s="18"/>
      <c r="D218" s="18"/>
      <c r="E218" s="18"/>
      <c r="F218" s="36"/>
    </row>
    <row r="219" spans="1:6" ht="15.75" customHeight="1" x14ac:dyDescent="0.3">
      <c r="A219" s="36"/>
      <c r="B219" s="18"/>
      <c r="C219" s="18"/>
      <c r="D219" s="18"/>
      <c r="E219" s="18"/>
      <c r="F219" s="36"/>
    </row>
    <row r="220" spans="1:6" ht="15.75" customHeight="1" x14ac:dyDescent="0.3">
      <c r="A220" s="36"/>
      <c r="B220" s="18"/>
      <c r="C220" s="18"/>
      <c r="D220" s="18"/>
      <c r="E220" s="18"/>
      <c r="F220" s="36"/>
    </row>
    <row r="221" spans="1:6" ht="15.75" customHeight="1" x14ac:dyDescent="0.3">
      <c r="A221" s="36"/>
      <c r="B221" s="18"/>
      <c r="C221" s="18"/>
      <c r="D221" s="18"/>
      <c r="E221" s="18"/>
      <c r="F221" s="36"/>
    </row>
    <row r="222" spans="1:6" ht="15.75" customHeight="1" x14ac:dyDescent="0.3">
      <c r="A222" s="36"/>
      <c r="B222" s="18"/>
      <c r="C222" s="18"/>
      <c r="D222" s="18"/>
      <c r="E222" s="18"/>
      <c r="F222" s="36"/>
    </row>
    <row r="223" spans="1:6" ht="15.75" customHeight="1" x14ac:dyDescent="0.3">
      <c r="A223" s="36"/>
      <c r="B223" s="18"/>
      <c r="C223" s="18"/>
      <c r="D223" s="18"/>
      <c r="E223" s="18"/>
      <c r="F223" s="36"/>
    </row>
    <row r="224" spans="1:6" ht="15.75" customHeight="1" x14ac:dyDescent="0.3">
      <c r="A224" s="36"/>
      <c r="B224" s="18"/>
      <c r="C224" s="18"/>
      <c r="D224" s="18"/>
      <c r="E224" s="18"/>
      <c r="F224" s="36"/>
    </row>
    <row r="225" spans="1:6" ht="15.75" customHeight="1" x14ac:dyDescent="0.3">
      <c r="A225" s="36"/>
      <c r="B225" s="18"/>
      <c r="C225" s="18"/>
      <c r="D225" s="18"/>
      <c r="E225" s="18"/>
      <c r="F225" s="36"/>
    </row>
    <row r="226" spans="1:6" ht="15.75" customHeight="1" x14ac:dyDescent="0.3">
      <c r="A226" s="36"/>
      <c r="B226" s="18"/>
      <c r="C226" s="18"/>
      <c r="D226" s="18"/>
      <c r="E226" s="18"/>
      <c r="F226" s="36"/>
    </row>
    <row r="227" spans="1:6" ht="15.75" customHeight="1" x14ac:dyDescent="0.3">
      <c r="A227" s="36"/>
      <c r="B227" s="18"/>
      <c r="C227" s="18"/>
      <c r="D227" s="18"/>
      <c r="E227" s="18"/>
      <c r="F227" s="36"/>
    </row>
    <row r="228" spans="1:6" ht="15.75" customHeight="1" x14ac:dyDescent="0.3">
      <c r="A228" s="36"/>
      <c r="B228" s="18"/>
      <c r="C228" s="18"/>
      <c r="D228" s="18"/>
      <c r="E228" s="18"/>
      <c r="F228" s="36"/>
    </row>
    <row r="229" spans="1:6" ht="15.75" customHeight="1" x14ac:dyDescent="0.3">
      <c r="A229" s="36"/>
      <c r="B229" s="18"/>
      <c r="C229" s="18"/>
      <c r="D229" s="18"/>
      <c r="E229" s="18"/>
      <c r="F229" s="36"/>
    </row>
    <row r="230" spans="1:6" ht="15.75" customHeight="1" x14ac:dyDescent="0.3">
      <c r="A230" s="36"/>
      <c r="B230" s="18"/>
      <c r="C230" s="18"/>
      <c r="D230" s="18"/>
      <c r="E230" s="18"/>
      <c r="F230" s="36"/>
    </row>
    <row r="231" spans="1:6" ht="15.75" customHeight="1" x14ac:dyDescent="0.3">
      <c r="A231" s="36"/>
      <c r="B231" s="18"/>
      <c r="C231" s="18"/>
      <c r="D231" s="18"/>
      <c r="E231" s="18"/>
      <c r="F231" s="36"/>
    </row>
    <row r="232" spans="1:6" ht="15.75" customHeight="1" x14ac:dyDescent="0.3">
      <c r="A232" s="36"/>
      <c r="B232" s="18"/>
      <c r="C232" s="18"/>
      <c r="D232" s="18"/>
      <c r="E232" s="18"/>
      <c r="F232" s="36"/>
    </row>
    <row r="233" spans="1:6" ht="15.75" customHeight="1" x14ac:dyDescent="0.3">
      <c r="A233" s="36"/>
      <c r="B233" s="18"/>
      <c r="C233" s="18"/>
      <c r="D233" s="18"/>
      <c r="E233" s="18"/>
      <c r="F233" s="36"/>
    </row>
    <row r="234" spans="1:6" ht="15.75" customHeight="1" x14ac:dyDescent="0.3">
      <c r="A234" s="36"/>
      <c r="B234" s="18"/>
      <c r="C234" s="18"/>
      <c r="D234" s="18"/>
      <c r="E234" s="18"/>
      <c r="F234" s="36"/>
    </row>
    <row r="235" spans="1:6" ht="15.75" customHeight="1" x14ac:dyDescent="0.3">
      <c r="A235" s="36"/>
      <c r="B235" s="18"/>
      <c r="C235" s="18"/>
      <c r="D235" s="18"/>
      <c r="E235" s="18"/>
      <c r="F235" s="36"/>
    </row>
    <row r="236" spans="1:6" ht="15.75" customHeight="1" x14ac:dyDescent="0.3">
      <c r="A236" s="36"/>
      <c r="B236" s="18"/>
      <c r="C236" s="18"/>
      <c r="D236" s="18"/>
      <c r="E236" s="18"/>
      <c r="F236" s="36"/>
    </row>
    <row r="237" spans="1:6" ht="15.75" customHeight="1" x14ac:dyDescent="0.3">
      <c r="A237" s="36"/>
      <c r="B237" s="18"/>
      <c r="C237" s="18"/>
      <c r="D237" s="18"/>
      <c r="E237" s="18"/>
      <c r="F237" s="36"/>
    </row>
    <row r="238" spans="1:6" ht="15.75" customHeight="1" x14ac:dyDescent="0.3">
      <c r="A238" s="36"/>
      <c r="B238" s="18"/>
      <c r="C238" s="18"/>
      <c r="D238" s="18"/>
      <c r="E238" s="18"/>
      <c r="F238" s="36"/>
    </row>
    <row r="239" spans="1:6" ht="15.75" customHeight="1" x14ac:dyDescent="0.3">
      <c r="A239" s="36"/>
      <c r="B239" s="18"/>
      <c r="C239" s="18"/>
      <c r="D239" s="18"/>
      <c r="E239" s="18"/>
      <c r="F239" s="36"/>
    </row>
    <row r="240" spans="1:6" ht="15.75" customHeight="1" x14ac:dyDescent="0.3">
      <c r="A240" s="36"/>
      <c r="B240" s="18"/>
      <c r="C240" s="18"/>
      <c r="D240" s="18"/>
      <c r="E240" s="18"/>
      <c r="F240" s="36"/>
    </row>
    <row r="241" spans="1:6" ht="15.75" customHeight="1" x14ac:dyDescent="0.3">
      <c r="A241" s="36"/>
      <c r="B241" s="18"/>
      <c r="C241" s="18"/>
      <c r="D241" s="18"/>
      <c r="E241" s="18"/>
      <c r="F241" s="36"/>
    </row>
    <row r="242" spans="1:6" ht="15.75" customHeight="1" x14ac:dyDescent="0.3">
      <c r="A242" s="36"/>
      <c r="B242" s="18"/>
      <c r="C242" s="18"/>
      <c r="D242" s="18"/>
      <c r="E242" s="18"/>
      <c r="F242" s="36"/>
    </row>
    <row r="243" spans="1:6" ht="15.75" customHeight="1" x14ac:dyDescent="0.3">
      <c r="A243" s="36"/>
      <c r="B243" s="18"/>
      <c r="C243" s="18"/>
      <c r="D243" s="18"/>
      <c r="E243" s="18"/>
      <c r="F243" s="36"/>
    </row>
    <row r="244" spans="1:6" ht="15.75" customHeight="1" x14ac:dyDescent="0.3">
      <c r="A244" s="36"/>
      <c r="B244" s="18"/>
      <c r="C244" s="18"/>
      <c r="D244" s="18"/>
      <c r="E244" s="18"/>
      <c r="F244" s="36"/>
    </row>
    <row r="245" spans="1:6" ht="15.75" customHeight="1" x14ac:dyDescent="0.3">
      <c r="A245" s="36"/>
      <c r="B245" s="18"/>
      <c r="C245" s="18"/>
      <c r="D245" s="18"/>
      <c r="E245" s="18"/>
      <c r="F245" s="36"/>
    </row>
    <row r="246" spans="1:6" ht="15.75" customHeight="1" x14ac:dyDescent="0.3">
      <c r="A246" s="36"/>
      <c r="B246" s="18"/>
      <c r="C246" s="18"/>
      <c r="D246" s="18"/>
      <c r="E246" s="18"/>
      <c r="F246" s="36"/>
    </row>
    <row r="247" spans="1:6" ht="15.75" customHeight="1" x14ac:dyDescent="0.3">
      <c r="A247" s="36"/>
      <c r="B247" s="18"/>
      <c r="C247" s="18"/>
      <c r="D247" s="18"/>
      <c r="E247" s="18"/>
      <c r="F247" s="36"/>
    </row>
    <row r="248" spans="1:6" ht="15.75" customHeight="1" x14ac:dyDescent="0.3">
      <c r="A248" s="36"/>
      <c r="B248" s="18"/>
      <c r="C248" s="18"/>
      <c r="D248" s="18"/>
      <c r="E248" s="18"/>
      <c r="F248" s="36"/>
    </row>
    <row r="249" spans="1:6" ht="15.75" customHeight="1" x14ac:dyDescent="0.3">
      <c r="A249" s="36"/>
      <c r="B249" s="18"/>
      <c r="C249" s="18"/>
      <c r="D249" s="18"/>
      <c r="E249" s="18"/>
      <c r="F249" s="36"/>
    </row>
    <row r="250" spans="1:6" ht="15.75" customHeight="1" x14ac:dyDescent="0.3">
      <c r="A250" s="36"/>
      <c r="B250" s="18"/>
      <c r="C250" s="18"/>
      <c r="D250" s="18"/>
      <c r="E250" s="18"/>
      <c r="F250" s="36"/>
    </row>
    <row r="251" spans="1:6" ht="15.75" customHeight="1" x14ac:dyDescent="0.3"/>
    <row r="252" spans="1:6" ht="15.75" customHeight="1" x14ac:dyDescent="0.3"/>
    <row r="253" spans="1:6" ht="15.75" customHeight="1" x14ac:dyDescent="0.3"/>
    <row r="254" spans="1:6" ht="15.75" customHeight="1" x14ac:dyDescent="0.3"/>
    <row r="255" spans="1:6" ht="15.75" customHeight="1" x14ac:dyDescent="0.3"/>
    <row r="256" spans="1: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
    <mergeCell ref="B1:E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pane ySplit="2" topLeftCell="A3" activePane="bottomLeft" state="frozen"/>
      <selection pane="bottomLeft" activeCell="B4" sqref="B4"/>
    </sheetView>
  </sheetViews>
  <sheetFormatPr defaultColWidth="14.44140625" defaultRowHeight="15" customHeight="1" x14ac:dyDescent="0.3"/>
  <cols>
    <col min="1" max="1" width="49.33203125" customWidth="1"/>
    <col min="2" max="2" width="35.6640625" customWidth="1"/>
    <col min="4" max="4" width="39.5546875" customWidth="1"/>
    <col min="5" max="5" width="30.33203125" customWidth="1"/>
    <col min="6" max="6" width="13.5546875" customWidth="1"/>
    <col min="7" max="7" width="37.6640625" customWidth="1"/>
    <col min="8" max="8" width="30.5546875" customWidth="1"/>
    <col min="10" max="10" width="30.109375" customWidth="1"/>
    <col min="11" max="11" width="23.5546875" customWidth="1"/>
    <col min="13" max="13" width="31.109375" customWidth="1"/>
    <col min="14" max="14" width="26.6640625" customWidth="1"/>
  </cols>
  <sheetData>
    <row r="1" spans="1:26" ht="27.75" customHeight="1" x14ac:dyDescent="0.3">
      <c r="A1" s="71" t="s">
        <v>56</v>
      </c>
      <c r="B1" s="72" t="s">
        <v>57</v>
      </c>
      <c r="C1" s="73"/>
      <c r="D1" s="71" t="s">
        <v>58</v>
      </c>
      <c r="E1" s="74" t="s">
        <v>59</v>
      </c>
      <c r="G1" s="71" t="s">
        <v>60</v>
      </c>
      <c r="H1" s="75" t="s">
        <v>61</v>
      </c>
      <c r="J1" s="71" t="s">
        <v>62</v>
      </c>
      <c r="K1" s="76" t="s">
        <v>63</v>
      </c>
      <c r="M1" s="71" t="s">
        <v>64</v>
      </c>
      <c r="N1" s="77" t="s">
        <v>65</v>
      </c>
    </row>
    <row r="2" spans="1:26" ht="35.25" customHeight="1" x14ac:dyDescent="0.3">
      <c r="A2" s="78" t="s">
        <v>66</v>
      </c>
      <c r="B2" s="79">
        <v>8750000</v>
      </c>
      <c r="C2" s="73"/>
      <c r="D2" s="78" t="s">
        <v>66</v>
      </c>
      <c r="E2" s="80">
        <v>12900000</v>
      </c>
      <c r="F2" s="81"/>
      <c r="G2" s="82" t="s">
        <v>66</v>
      </c>
      <c r="H2" s="79">
        <v>9934540</v>
      </c>
      <c r="I2" s="83"/>
      <c r="J2" s="82" t="s">
        <v>66</v>
      </c>
      <c r="K2" s="79">
        <v>10000000</v>
      </c>
      <c r="M2" s="82" t="s">
        <v>66</v>
      </c>
      <c r="N2" s="79">
        <v>4180000</v>
      </c>
    </row>
    <row r="3" spans="1:26" ht="121.5" customHeight="1" x14ac:dyDescent="0.3">
      <c r="A3" s="84" t="s">
        <v>67</v>
      </c>
      <c r="B3" s="71" t="s">
        <v>68</v>
      </c>
      <c r="C3" s="73"/>
      <c r="D3" s="84" t="s">
        <v>67</v>
      </c>
      <c r="E3" s="85" t="s">
        <v>69</v>
      </c>
      <c r="F3" s="81"/>
      <c r="G3" s="84" t="s">
        <v>67</v>
      </c>
      <c r="H3" s="86" t="s">
        <v>70</v>
      </c>
      <c r="J3" s="87" t="s">
        <v>67</v>
      </c>
      <c r="K3" s="86" t="s">
        <v>71</v>
      </c>
      <c r="M3" s="87" t="s">
        <v>67</v>
      </c>
      <c r="N3" s="86" t="s">
        <v>72</v>
      </c>
    </row>
    <row r="4" spans="1:26" ht="14.25" customHeight="1" x14ac:dyDescent="0.3">
      <c r="A4" s="84" t="s">
        <v>73</v>
      </c>
      <c r="B4" s="88"/>
      <c r="C4" s="73"/>
      <c r="D4" s="89" t="s">
        <v>73</v>
      </c>
      <c r="E4" s="90">
        <v>4</v>
      </c>
      <c r="F4" s="81"/>
      <c r="G4" s="84" t="s">
        <v>73</v>
      </c>
      <c r="H4" s="86">
        <v>0</v>
      </c>
      <c r="J4" s="87" t="s">
        <v>73</v>
      </c>
      <c r="K4" s="49">
        <v>0</v>
      </c>
      <c r="M4" s="87" t="s">
        <v>74</v>
      </c>
      <c r="N4" s="86">
        <v>0</v>
      </c>
    </row>
    <row r="5" spans="1:26" ht="14.25" customHeight="1" x14ac:dyDescent="0.3">
      <c r="A5" s="87" t="s">
        <v>75</v>
      </c>
      <c r="B5" s="88">
        <v>3</v>
      </c>
      <c r="C5" s="73"/>
      <c r="D5" s="91" t="s">
        <v>75</v>
      </c>
      <c r="E5" s="92">
        <v>4.5</v>
      </c>
      <c r="F5" s="93"/>
      <c r="G5" s="87" t="s">
        <v>75</v>
      </c>
      <c r="H5" s="86">
        <v>0</v>
      </c>
      <c r="J5" s="87" t="s">
        <v>75</v>
      </c>
      <c r="K5" s="49">
        <v>0</v>
      </c>
      <c r="M5" s="87" t="s">
        <v>76</v>
      </c>
      <c r="N5" s="86">
        <v>0</v>
      </c>
    </row>
    <row r="6" spans="1:26" ht="14.25" customHeight="1" x14ac:dyDescent="0.3">
      <c r="A6" s="87" t="s">
        <v>77</v>
      </c>
      <c r="B6" s="71">
        <v>280</v>
      </c>
      <c r="C6" s="94"/>
      <c r="D6" s="91" t="s">
        <v>77</v>
      </c>
      <c r="E6" s="90">
        <v>180</v>
      </c>
      <c r="F6" s="95"/>
      <c r="G6" s="87" t="s">
        <v>77</v>
      </c>
      <c r="H6" s="86">
        <f>365*60%</f>
        <v>219</v>
      </c>
      <c r="I6" s="96"/>
      <c r="J6" s="87" t="s">
        <v>77</v>
      </c>
      <c r="K6" s="49">
        <v>253</v>
      </c>
      <c r="L6" s="96"/>
      <c r="M6" s="87" t="s">
        <v>78</v>
      </c>
      <c r="N6" s="86">
        <f>30*0.9</f>
        <v>27</v>
      </c>
      <c r="O6" s="96"/>
      <c r="P6" s="96"/>
      <c r="Q6" s="96"/>
      <c r="R6" s="96"/>
      <c r="S6" s="96"/>
      <c r="T6" s="96"/>
      <c r="U6" s="96"/>
      <c r="V6" s="96"/>
      <c r="W6" s="96"/>
      <c r="X6" s="96"/>
      <c r="Y6" s="96"/>
      <c r="Z6" s="96"/>
    </row>
    <row r="7" spans="1:26" ht="14.25" customHeight="1" x14ac:dyDescent="0.3">
      <c r="A7" s="87" t="s">
        <v>79</v>
      </c>
      <c r="B7" s="71">
        <v>19444</v>
      </c>
      <c r="C7" s="94"/>
      <c r="D7" s="87" t="s">
        <v>79</v>
      </c>
      <c r="E7" s="97">
        <v>20500</v>
      </c>
      <c r="F7" s="81"/>
      <c r="G7" s="87" t="s">
        <v>79</v>
      </c>
      <c r="H7" s="71">
        <f>10500*3.5</f>
        <v>36750</v>
      </c>
      <c r="I7" s="96"/>
      <c r="J7" s="87" t="s">
        <v>79</v>
      </c>
      <c r="K7" s="49">
        <v>12062</v>
      </c>
      <c r="L7" s="96"/>
      <c r="M7" s="87" t="s">
        <v>80</v>
      </c>
      <c r="N7" s="86">
        <v>2700</v>
      </c>
      <c r="O7" s="96"/>
      <c r="P7" s="96"/>
      <c r="Q7" s="96"/>
      <c r="R7" s="96"/>
      <c r="S7" s="96"/>
      <c r="T7" s="96"/>
      <c r="U7" s="96"/>
      <c r="V7" s="96"/>
      <c r="W7" s="96"/>
      <c r="X7" s="96"/>
      <c r="Y7" s="96"/>
      <c r="Z7" s="96"/>
    </row>
    <row r="8" spans="1:26" ht="27" customHeight="1" x14ac:dyDescent="0.3">
      <c r="B8" s="98"/>
      <c r="C8" s="73"/>
      <c r="D8" s="99" t="s">
        <v>81</v>
      </c>
      <c r="E8" s="100">
        <v>307500</v>
      </c>
      <c r="F8" s="81"/>
      <c r="G8" s="73"/>
      <c r="H8" s="101"/>
      <c r="J8" s="102"/>
      <c r="N8" s="103"/>
    </row>
    <row r="9" spans="1:26" ht="35.25" customHeight="1" x14ac:dyDescent="0.3">
      <c r="B9" s="98"/>
      <c r="C9" s="73"/>
      <c r="D9" s="104"/>
      <c r="E9" s="98"/>
      <c r="F9" s="81"/>
      <c r="G9" s="73"/>
      <c r="H9" s="101"/>
      <c r="J9" s="102"/>
      <c r="N9" s="103"/>
    </row>
    <row r="10" spans="1:26" ht="35.25" customHeight="1" x14ac:dyDescent="0.3">
      <c r="B10" s="98"/>
      <c r="C10" s="73"/>
      <c r="D10" s="104"/>
      <c r="E10" s="98"/>
      <c r="F10" s="81"/>
      <c r="G10" s="73"/>
      <c r="H10" s="101"/>
      <c r="J10" s="102"/>
      <c r="N10" s="103"/>
    </row>
    <row r="11" spans="1:26" ht="35.25" customHeight="1" x14ac:dyDescent="0.3">
      <c r="A11" s="84" t="s">
        <v>82</v>
      </c>
      <c r="B11" s="100"/>
      <c r="C11" s="73"/>
      <c r="D11" s="105" t="s">
        <v>82</v>
      </c>
      <c r="E11" s="106"/>
      <c r="F11" s="81"/>
      <c r="G11" s="84" t="s">
        <v>82</v>
      </c>
      <c r="H11" s="107"/>
      <c r="J11" s="84" t="s">
        <v>82</v>
      </c>
      <c r="K11" s="107"/>
      <c r="M11" s="84" t="s">
        <v>83</v>
      </c>
      <c r="N11" s="108"/>
    </row>
    <row r="12" spans="1:26" ht="35.25" customHeight="1" x14ac:dyDescent="0.3">
      <c r="A12" s="99" t="s">
        <v>84</v>
      </c>
      <c r="B12" s="211">
        <v>2454919</v>
      </c>
      <c r="C12" s="73"/>
      <c r="D12" s="109" t="s">
        <v>85</v>
      </c>
      <c r="E12" s="90">
        <f>E8*35%</f>
        <v>107625</v>
      </c>
      <c r="F12" s="110"/>
      <c r="G12" s="99" t="s">
        <v>86</v>
      </c>
      <c r="H12" s="71">
        <f>3.5*13420</f>
        <v>46970</v>
      </c>
      <c r="J12" s="99" t="s">
        <v>87</v>
      </c>
      <c r="K12" s="71">
        <f>K6*K7*0.5</f>
        <v>1525843</v>
      </c>
      <c r="M12" s="99" t="s">
        <v>88</v>
      </c>
      <c r="N12" s="71">
        <v>220000</v>
      </c>
    </row>
    <row r="13" spans="1:26" ht="35.25" customHeight="1" x14ac:dyDescent="0.3">
      <c r="A13" s="99" t="s">
        <v>89</v>
      </c>
      <c r="B13" s="212"/>
      <c r="C13" s="73"/>
      <c r="D13" s="111" t="s">
        <v>90</v>
      </c>
      <c r="E13" s="71">
        <v>2840</v>
      </c>
      <c r="F13" s="81"/>
      <c r="G13" s="99" t="s">
        <v>91</v>
      </c>
      <c r="H13" s="71">
        <v>279417</v>
      </c>
      <c r="J13" s="112"/>
      <c r="M13" s="99" t="s">
        <v>92</v>
      </c>
      <c r="N13" s="71">
        <v>53000</v>
      </c>
    </row>
    <row r="14" spans="1:26" ht="35.25" customHeight="1" x14ac:dyDescent="0.3">
      <c r="A14" s="99" t="s">
        <v>93</v>
      </c>
      <c r="B14" s="212"/>
      <c r="C14" s="73"/>
      <c r="D14" s="111" t="s">
        <v>94</v>
      </c>
      <c r="E14" s="71">
        <v>1500</v>
      </c>
      <c r="F14" s="81"/>
      <c r="G14" s="99" t="s">
        <v>95</v>
      </c>
      <c r="H14" s="71">
        <f>H25*3%</f>
        <v>241447.5</v>
      </c>
      <c r="J14" s="112"/>
      <c r="M14" s="99" t="s">
        <v>96</v>
      </c>
      <c r="N14" s="71">
        <v>67725</v>
      </c>
    </row>
    <row r="15" spans="1:26" ht="35.25" customHeight="1" x14ac:dyDescent="0.3">
      <c r="A15" s="99" t="s">
        <v>97</v>
      </c>
      <c r="B15" s="212"/>
      <c r="C15" s="73"/>
      <c r="D15" s="113" t="s">
        <v>98</v>
      </c>
      <c r="E15" s="90">
        <f>E12*12+E13+E14</f>
        <v>1295840</v>
      </c>
      <c r="G15" s="99" t="s">
        <v>99</v>
      </c>
      <c r="H15" s="71">
        <v>8750</v>
      </c>
      <c r="J15" s="112"/>
      <c r="M15" s="99" t="s">
        <v>100</v>
      </c>
      <c r="N15" s="71">
        <v>26000</v>
      </c>
    </row>
    <row r="16" spans="1:26" ht="35.25" customHeight="1" x14ac:dyDescent="0.3">
      <c r="A16" s="99" t="s">
        <v>101</v>
      </c>
      <c r="B16" s="212"/>
      <c r="C16" s="73"/>
      <c r="G16" s="99" t="s">
        <v>102</v>
      </c>
      <c r="H16" s="100">
        <f>0.2*H25</f>
        <v>1609650</v>
      </c>
      <c r="J16" s="112"/>
      <c r="M16" s="99" t="s">
        <v>103</v>
      </c>
      <c r="N16" s="71">
        <v>55035</v>
      </c>
    </row>
    <row r="17" spans="1:26" ht="35.25" customHeight="1" x14ac:dyDescent="0.3">
      <c r="A17" s="99" t="s">
        <v>104</v>
      </c>
      <c r="B17" s="212"/>
      <c r="C17" s="73"/>
      <c r="F17" s="81"/>
      <c r="G17" s="113" t="s">
        <v>98</v>
      </c>
      <c r="H17" s="100">
        <f>H12*12+H13*12+H14+H15*12+H16</f>
        <v>5872741.5</v>
      </c>
      <c r="J17" s="112"/>
      <c r="M17" s="99" t="s">
        <v>105</v>
      </c>
      <c r="N17" s="71">
        <v>120000</v>
      </c>
    </row>
    <row r="18" spans="1:26" ht="35.25" customHeight="1" x14ac:dyDescent="0.3">
      <c r="A18" s="99" t="s">
        <v>106</v>
      </c>
      <c r="B18" s="212"/>
      <c r="C18" s="73"/>
      <c r="F18" s="81"/>
      <c r="J18" s="114"/>
      <c r="M18" s="99" t="s">
        <v>107</v>
      </c>
      <c r="N18" s="71">
        <v>13000</v>
      </c>
    </row>
    <row r="19" spans="1:26" ht="35.25" customHeight="1" x14ac:dyDescent="0.3">
      <c r="A19" s="99" t="s">
        <v>108</v>
      </c>
      <c r="B19" s="213"/>
      <c r="C19" s="73"/>
      <c r="F19" s="81"/>
      <c r="J19" s="102"/>
      <c r="M19" s="99" t="s">
        <v>109</v>
      </c>
      <c r="N19" s="71">
        <f>(N25-N12-N13-N14-N15-N16-N17-N18)*0.25</f>
        <v>335160</v>
      </c>
    </row>
    <row r="20" spans="1:26" ht="35.25" customHeight="1" x14ac:dyDescent="0.3">
      <c r="A20" s="99" t="s">
        <v>110</v>
      </c>
      <c r="B20" s="71">
        <f>(B25-B12)*0.3</f>
        <v>896820.29999999993</v>
      </c>
      <c r="C20" s="73"/>
      <c r="E20" s="115"/>
      <c r="F20" s="81"/>
      <c r="J20" s="112"/>
      <c r="M20" s="113" t="s">
        <v>111</v>
      </c>
      <c r="N20" s="71">
        <f>SUM(N12:N19)</f>
        <v>889920</v>
      </c>
    </row>
    <row r="21" spans="1:26" ht="35.25" customHeight="1" x14ac:dyDescent="0.3">
      <c r="A21" s="113" t="s">
        <v>112</v>
      </c>
      <c r="B21" s="100">
        <f>SUM(B12:B20)</f>
        <v>3351739.3</v>
      </c>
      <c r="C21" s="73"/>
      <c r="E21" s="115"/>
      <c r="J21" s="114"/>
      <c r="K21" s="116"/>
      <c r="M21" s="117" t="s">
        <v>113</v>
      </c>
      <c r="N21" s="71">
        <f>N20/26*12</f>
        <v>410732.30769230763</v>
      </c>
    </row>
    <row r="22" spans="1:26" ht="35.25" customHeight="1" x14ac:dyDescent="0.3">
      <c r="A22" s="118"/>
      <c r="B22" s="98"/>
      <c r="C22" s="73"/>
      <c r="J22" s="114"/>
      <c r="N22" s="103"/>
    </row>
    <row r="23" spans="1:26" ht="15" customHeight="1" x14ac:dyDescent="0.3">
      <c r="A23" s="84" t="s">
        <v>114</v>
      </c>
      <c r="B23" s="100"/>
      <c r="C23" s="73"/>
      <c r="D23" s="105" t="s">
        <v>114</v>
      </c>
      <c r="E23" s="106"/>
      <c r="F23" s="81"/>
      <c r="G23" s="84" t="s">
        <v>114</v>
      </c>
      <c r="H23" s="100"/>
      <c r="J23" s="84" t="s">
        <v>114</v>
      </c>
      <c r="K23" s="100"/>
      <c r="M23" s="84" t="s">
        <v>114</v>
      </c>
      <c r="N23" s="100"/>
    </row>
    <row r="24" spans="1:26" ht="15" customHeight="1" x14ac:dyDescent="0.3">
      <c r="A24" s="119" t="s">
        <v>115</v>
      </c>
      <c r="B24" s="120"/>
      <c r="C24" s="73"/>
      <c r="D24" s="119" t="s">
        <v>115</v>
      </c>
      <c r="E24" s="120"/>
      <c r="G24" s="119" t="s">
        <v>115</v>
      </c>
      <c r="H24" s="120"/>
      <c r="J24" s="119" t="s">
        <v>115</v>
      </c>
      <c r="K24" s="120"/>
      <c r="M24" s="119" t="s">
        <v>115</v>
      </c>
      <c r="N24" s="120"/>
    </row>
    <row r="25" spans="1:26" ht="27" customHeight="1" x14ac:dyDescent="0.3">
      <c r="A25" s="109" t="s">
        <v>116</v>
      </c>
      <c r="B25" s="71">
        <f>B6*B7</f>
        <v>5444320</v>
      </c>
      <c r="C25" s="73"/>
      <c r="D25" s="109" t="s">
        <v>116</v>
      </c>
      <c r="E25" s="121">
        <f>E7*E6</f>
        <v>3690000</v>
      </c>
      <c r="G25" s="99" t="s">
        <v>117</v>
      </c>
      <c r="H25" s="100">
        <f>H7*H6</f>
        <v>8048250</v>
      </c>
      <c r="J25" s="111" t="s">
        <v>118</v>
      </c>
      <c r="K25" s="100">
        <f>K26*2</f>
        <v>4069296</v>
      </c>
      <c r="M25" s="99" t="s">
        <v>119</v>
      </c>
      <c r="N25" s="100">
        <f>N6*N7*26</f>
        <v>1895400</v>
      </c>
    </row>
    <row r="26" spans="1:26" ht="25.5" customHeight="1" x14ac:dyDescent="0.3">
      <c r="A26" s="109" t="s">
        <v>120</v>
      </c>
      <c r="B26" s="71">
        <f>B25-B21</f>
        <v>2092580.7000000002</v>
      </c>
      <c r="C26" s="73"/>
      <c r="D26" s="109" t="s">
        <v>120</v>
      </c>
      <c r="E26" s="121">
        <f>E25-E15</f>
        <v>2394160</v>
      </c>
      <c r="G26" s="111" t="s">
        <v>120</v>
      </c>
      <c r="H26" s="100">
        <f>H25-H17</f>
        <v>2175508.5</v>
      </c>
      <c r="J26" s="111" t="s">
        <v>120</v>
      </c>
      <c r="K26" s="100">
        <v>2034648</v>
      </c>
      <c r="M26" s="99" t="s">
        <v>121</v>
      </c>
      <c r="N26" s="100">
        <f>(N25-N20)/26</f>
        <v>38672.307692307695</v>
      </c>
    </row>
    <row r="27" spans="1:26" ht="24.75" customHeight="1" x14ac:dyDescent="0.3">
      <c r="A27" s="122" t="s">
        <v>122</v>
      </c>
      <c r="B27" s="123">
        <f>B26-B26*7%</f>
        <v>1946100.0510000002</v>
      </c>
      <c r="C27" s="73"/>
      <c r="D27" s="122" t="s">
        <v>122</v>
      </c>
      <c r="E27" s="124">
        <f>E26-E26*7%</f>
        <v>2226568.7999999998</v>
      </c>
      <c r="G27" s="122" t="s">
        <v>122</v>
      </c>
      <c r="H27" s="125">
        <f>H26-H26*7%</f>
        <v>2023222.905</v>
      </c>
      <c r="J27" s="122" t="s">
        <v>122</v>
      </c>
      <c r="K27" s="123">
        <f>K26-K26*7%</f>
        <v>1892222.64</v>
      </c>
      <c r="M27" s="111" t="s">
        <v>120</v>
      </c>
      <c r="N27" s="100">
        <f>N26*12</f>
        <v>464067.69230769237</v>
      </c>
    </row>
    <row r="28" spans="1:26" ht="24.75" customHeight="1" x14ac:dyDescent="0.3">
      <c r="A28" s="122" t="s">
        <v>123</v>
      </c>
      <c r="B28" s="123">
        <f>B26-(B26-B21)*15%-B26*1%</f>
        <v>2260528.6830000002</v>
      </c>
      <c r="C28" s="94"/>
      <c r="D28" s="122" t="s">
        <v>123</v>
      </c>
      <c r="E28" s="124">
        <f>E26-(E26-E15)*15%-E26*1%</f>
        <v>2205470.4</v>
      </c>
      <c r="F28" s="96"/>
      <c r="G28" s="122" t="s">
        <v>123</v>
      </c>
      <c r="H28" s="125">
        <f>H26-(H26-H17)*15%-H26*1%</f>
        <v>2708338.3650000002</v>
      </c>
      <c r="I28" s="96"/>
      <c r="J28" s="122" t="s">
        <v>123</v>
      </c>
      <c r="K28" s="123">
        <f>K26-(K26-K12)*15%-K26*1%</f>
        <v>1937980.77</v>
      </c>
      <c r="L28" s="96"/>
      <c r="M28" s="122" t="s">
        <v>122</v>
      </c>
      <c r="N28" s="125">
        <f>N27-N27*7%</f>
        <v>431582.95384615392</v>
      </c>
      <c r="O28" s="96"/>
      <c r="P28" s="96"/>
      <c r="Q28" s="96"/>
      <c r="R28" s="96"/>
      <c r="S28" s="96"/>
      <c r="T28" s="96"/>
      <c r="U28" s="96"/>
      <c r="V28" s="96"/>
      <c r="W28" s="96"/>
      <c r="X28" s="96"/>
      <c r="Y28" s="96"/>
      <c r="Z28" s="96"/>
    </row>
    <row r="29" spans="1:26" ht="24.75" customHeight="1" x14ac:dyDescent="0.3">
      <c r="A29" s="122" t="s">
        <v>124</v>
      </c>
      <c r="B29" s="123">
        <f>B26-B26*13%</f>
        <v>1820545.2090000003</v>
      </c>
      <c r="C29" s="73"/>
      <c r="D29" s="122" t="s">
        <v>124</v>
      </c>
      <c r="E29" s="124">
        <f>E26-E26*13%</f>
        <v>2082919.2</v>
      </c>
      <c r="G29" s="122" t="s">
        <v>124</v>
      </c>
      <c r="H29" s="125">
        <f>H26-H26*13%</f>
        <v>1892692.395</v>
      </c>
      <c r="J29" s="122" t="s">
        <v>124</v>
      </c>
      <c r="K29" s="123">
        <f>K26-K26*13%</f>
        <v>1770143.76</v>
      </c>
      <c r="M29" s="122" t="s">
        <v>123</v>
      </c>
      <c r="N29" s="125">
        <f>N27-(N27-N21)*15%-N27*1%</f>
        <v>451426.70769230777</v>
      </c>
    </row>
    <row r="30" spans="1:26" ht="15" customHeight="1" x14ac:dyDescent="0.3">
      <c r="A30" s="109" t="s">
        <v>125</v>
      </c>
      <c r="B30" s="126">
        <f>B27/B2</f>
        <v>0.22241143440000002</v>
      </c>
      <c r="C30" s="94"/>
      <c r="D30" s="109" t="s">
        <v>125</v>
      </c>
      <c r="E30" s="126">
        <f>E27/E2*100%</f>
        <v>0.17260223255813953</v>
      </c>
      <c r="F30" s="96"/>
      <c r="G30" s="109" t="s">
        <v>125</v>
      </c>
      <c r="H30" s="126">
        <f>H27/H2*100%</f>
        <v>0.2036554188719357</v>
      </c>
      <c r="I30" s="96"/>
      <c r="J30" s="109" t="s">
        <v>125</v>
      </c>
      <c r="K30" s="126">
        <f>K27/K2*100%</f>
        <v>0.189222264</v>
      </c>
      <c r="L30" s="96"/>
      <c r="M30" s="122" t="s">
        <v>124</v>
      </c>
      <c r="N30" s="125">
        <f>N27-N27*13%</f>
        <v>403738.89230769238</v>
      </c>
      <c r="O30" s="96"/>
      <c r="P30" s="96"/>
      <c r="Q30" s="96"/>
      <c r="R30" s="96"/>
      <c r="S30" s="96"/>
      <c r="T30" s="96"/>
      <c r="U30" s="96"/>
      <c r="V30" s="96"/>
      <c r="W30" s="96"/>
      <c r="X30" s="96"/>
      <c r="Y30" s="96"/>
      <c r="Z30" s="96"/>
    </row>
    <row r="31" spans="1:26" ht="15" customHeight="1" x14ac:dyDescent="0.3">
      <c r="A31" s="109" t="s">
        <v>126</v>
      </c>
      <c r="B31" s="126">
        <f>B28/B2</f>
        <v>0.25834613520000005</v>
      </c>
      <c r="C31" s="94"/>
      <c r="D31" s="109" t="s">
        <v>126</v>
      </c>
      <c r="E31" s="126">
        <f>E28/E2*100%</f>
        <v>0.17096669767441861</v>
      </c>
      <c r="F31" s="96"/>
      <c r="G31" s="109" t="s">
        <v>126</v>
      </c>
      <c r="H31" s="126">
        <f>H28/H2*100%</f>
        <v>0.27261839652364378</v>
      </c>
      <c r="I31" s="96"/>
      <c r="J31" s="109" t="s">
        <v>126</v>
      </c>
      <c r="K31" s="126">
        <f>K28/K2*100%</f>
        <v>0.19379807700000001</v>
      </c>
      <c r="L31" s="96"/>
      <c r="M31" s="109" t="s">
        <v>125</v>
      </c>
      <c r="N31" s="126">
        <f>N28/N2*100%</f>
        <v>0.1032495104895105</v>
      </c>
      <c r="O31" s="96"/>
      <c r="P31" s="96"/>
      <c r="Q31" s="96"/>
      <c r="R31" s="96"/>
      <c r="S31" s="96"/>
      <c r="T31" s="96"/>
      <c r="U31" s="96"/>
      <c r="V31" s="96"/>
      <c r="W31" s="96"/>
      <c r="X31" s="96"/>
      <c r="Y31" s="96"/>
      <c r="Z31" s="96"/>
    </row>
    <row r="32" spans="1:26" ht="15" customHeight="1" x14ac:dyDescent="0.3">
      <c r="A32" s="109" t="s">
        <v>127</v>
      </c>
      <c r="B32" s="126">
        <f>B29/B2</f>
        <v>0.20806230960000002</v>
      </c>
      <c r="C32" s="94"/>
      <c r="D32" s="109" t="s">
        <v>127</v>
      </c>
      <c r="E32" s="126">
        <f>E29/E2*100%</f>
        <v>0.16146660465116278</v>
      </c>
      <c r="F32" s="96"/>
      <c r="G32" s="109" t="s">
        <v>127</v>
      </c>
      <c r="H32" s="126">
        <f>H29/H2*100%</f>
        <v>0.19051635958987534</v>
      </c>
      <c r="I32" s="96"/>
      <c r="J32" s="109" t="s">
        <v>127</v>
      </c>
      <c r="K32" s="126">
        <f>K29/K2*100%</f>
        <v>0.177014376</v>
      </c>
      <c r="L32" s="96"/>
      <c r="M32" s="109" t="s">
        <v>126</v>
      </c>
      <c r="N32" s="126">
        <f>N29/N2*100%</f>
        <v>0.1079968200220832</v>
      </c>
      <c r="O32" s="96"/>
      <c r="P32" s="96"/>
      <c r="Q32" s="96"/>
      <c r="R32" s="96"/>
      <c r="S32" s="96"/>
      <c r="T32" s="96"/>
      <c r="U32" s="96"/>
      <c r="V32" s="96"/>
      <c r="W32" s="96"/>
      <c r="X32" s="96"/>
      <c r="Y32" s="96"/>
      <c r="Z32" s="96"/>
    </row>
    <row r="33" spans="1:26" ht="27" customHeight="1" x14ac:dyDescent="0.3">
      <c r="A33" s="127" t="s">
        <v>128</v>
      </c>
      <c r="B33" s="128">
        <f>B2/B27+B5/12</f>
        <v>4.7461717130133305</v>
      </c>
      <c r="C33" s="73"/>
      <c r="D33" s="127" t="s">
        <v>128</v>
      </c>
      <c r="E33" s="129">
        <f>E2/E27+E5/12</f>
        <v>6.1686678174956917</v>
      </c>
      <c r="G33" s="127" t="s">
        <v>128</v>
      </c>
      <c r="H33" s="130">
        <f>H2/H27</f>
        <v>4.9102548095164034</v>
      </c>
      <c r="J33" s="127" t="s">
        <v>129</v>
      </c>
      <c r="K33" s="131">
        <f>K2/K27</f>
        <v>5.2847903775213263</v>
      </c>
      <c r="M33" s="109" t="s">
        <v>127</v>
      </c>
      <c r="N33" s="126">
        <f>N30/N2*100%</f>
        <v>9.6588251748251766E-2</v>
      </c>
    </row>
    <row r="34" spans="1:26" ht="27" customHeight="1" x14ac:dyDescent="0.3">
      <c r="A34" s="127" t="s">
        <v>130</v>
      </c>
      <c r="B34" s="128">
        <f>B2/B28+B5/12</f>
        <v>4.1207759232621957</v>
      </c>
      <c r="C34" s="73"/>
      <c r="D34" s="127" t="s">
        <v>130</v>
      </c>
      <c r="E34" s="129">
        <f>E2/E28+E5/12</f>
        <v>6.2240923296907544</v>
      </c>
      <c r="G34" s="127" t="s">
        <v>130</v>
      </c>
      <c r="H34" s="130">
        <f>H2/H28</f>
        <v>3.6681310313307174</v>
      </c>
      <c r="J34" s="127" t="s">
        <v>130</v>
      </c>
      <c r="K34" s="131">
        <f>K2/K28</f>
        <v>5.1600099210478749</v>
      </c>
      <c r="M34" s="127" t="s">
        <v>128</v>
      </c>
      <c r="N34" s="130">
        <f>N2/N28</f>
        <v>9.685275942316391</v>
      </c>
    </row>
    <row r="35" spans="1:26" ht="27" customHeight="1" x14ac:dyDescent="0.3">
      <c r="A35" s="127" t="s">
        <v>131</v>
      </c>
      <c r="B35" s="128">
        <f>B2/B29+B5/12</f>
        <v>5.0562525208073525</v>
      </c>
      <c r="C35" s="73"/>
      <c r="D35" s="127" t="s">
        <v>131</v>
      </c>
      <c r="E35" s="129">
        <f>E2/E29+E5/12</f>
        <v>6.5682311152540152</v>
      </c>
      <c r="G35" s="127" t="s">
        <v>131</v>
      </c>
      <c r="H35" s="130">
        <f>H2/H29</f>
        <v>5.2488930722416729</v>
      </c>
      <c r="J35" s="127" t="s">
        <v>131</v>
      </c>
      <c r="K35" s="131">
        <f>K2/K29</f>
        <v>5.649258679419348</v>
      </c>
      <c r="M35" s="127" t="s">
        <v>130</v>
      </c>
      <c r="N35" s="130">
        <f>N2/N29</f>
        <v>9.2595318991385103</v>
      </c>
    </row>
    <row r="36" spans="1:26" ht="24" customHeight="1" x14ac:dyDescent="0.3">
      <c r="A36" s="109" t="s">
        <v>132</v>
      </c>
      <c r="B36" s="132"/>
      <c r="C36" s="73"/>
      <c r="D36" s="109"/>
      <c r="E36" s="133"/>
      <c r="G36" s="134"/>
      <c r="H36" s="135"/>
      <c r="J36" s="109"/>
      <c r="K36" s="131"/>
      <c r="M36" s="127" t="s">
        <v>131</v>
      </c>
      <c r="N36" s="130">
        <f>N2/N30</f>
        <v>10.353226007303729</v>
      </c>
    </row>
    <row r="37" spans="1:26" ht="24.75" customHeight="1" x14ac:dyDescent="0.3">
      <c r="A37" s="119" t="s">
        <v>133</v>
      </c>
      <c r="B37" s="120"/>
      <c r="C37" s="94"/>
      <c r="D37" s="119" t="s">
        <v>133</v>
      </c>
      <c r="E37" s="120"/>
      <c r="F37" s="96"/>
      <c r="G37" s="134"/>
      <c r="H37" s="93"/>
      <c r="I37" s="96"/>
      <c r="J37" s="119" t="s">
        <v>134</v>
      </c>
      <c r="K37" s="120"/>
      <c r="L37" s="96"/>
      <c r="O37" s="96"/>
      <c r="P37" s="96"/>
      <c r="Q37" s="96"/>
      <c r="R37" s="96"/>
      <c r="S37" s="96"/>
      <c r="T37" s="96"/>
      <c r="U37" s="96"/>
      <c r="V37" s="96"/>
      <c r="W37" s="96"/>
      <c r="X37" s="96"/>
      <c r="Y37" s="96"/>
      <c r="Z37" s="96"/>
    </row>
    <row r="38" spans="1:26" ht="17.25" customHeight="1" x14ac:dyDescent="0.3">
      <c r="A38" s="109" t="s">
        <v>135</v>
      </c>
      <c r="B38" s="71">
        <v>1</v>
      </c>
      <c r="C38" s="94"/>
      <c r="D38" s="109" t="s">
        <v>136</v>
      </c>
      <c r="E38" s="71"/>
      <c r="F38" s="96"/>
      <c r="G38" s="134"/>
      <c r="H38" s="93"/>
      <c r="I38" s="96"/>
      <c r="J38" s="111" t="s">
        <v>118</v>
      </c>
      <c r="K38" s="136">
        <f>K39*2</f>
        <v>3051788.84</v>
      </c>
      <c r="L38" s="96"/>
      <c r="M38" s="134"/>
      <c r="N38" s="93"/>
      <c r="O38" s="96"/>
      <c r="P38" s="96"/>
      <c r="Q38" s="96"/>
      <c r="R38" s="96"/>
      <c r="S38" s="96"/>
      <c r="T38" s="96"/>
      <c r="U38" s="96"/>
      <c r="V38" s="96"/>
      <c r="W38" s="96"/>
      <c r="X38" s="96"/>
      <c r="Y38" s="96"/>
      <c r="Z38" s="96"/>
    </row>
    <row r="39" spans="1:26" ht="17.25" customHeight="1" x14ac:dyDescent="0.3">
      <c r="A39" s="109" t="s">
        <v>137</v>
      </c>
      <c r="B39" s="71">
        <v>8750000</v>
      </c>
      <c r="C39" s="94"/>
      <c r="D39" s="109" t="s">
        <v>137</v>
      </c>
      <c r="E39" s="71"/>
      <c r="F39" s="96"/>
      <c r="G39" s="134"/>
      <c r="H39" s="93"/>
      <c r="I39" s="96"/>
      <c r="J39" s="111" t="s">
        <v>120</v>
      </c>
      <c r="K39" s="136">
        <v>1525894.42</v>
      </c>
      <c r="L39" s="96"/>
      <c r="M39" s="134"/>
      <c r="N39" s="93"/>
      <c r="O39" s="96"/>
      <c r="P39" s="96"/>
      <c r="Q39" s="96"/>
      <c r="R39" s="96"/>
      <c r="S39" s="96"/>
      <c r="T39" s="96"/>
      <c r="U39" s="96"/>
      <c r="V39" s="96"/>
      <c r="W39" s="96"/>
      <c r="X39" s="96"/>
      <c r="Y39" s="96"/>
      <c r="Z39" s="96"/>
    </row>
    <row r="40" spans="1:26" ht="24.75" customHeight="1" x14ac:dyDescent="0.3">
      <c r="A40" s="109" t="s">
        <v>138</v>
      </c>
      <c r="B40" s="71" t="s">
        <v>139</v>
      </c>
      <c r="C40" s="94"/>
      <c r="D40" s="109" t="s">
        <v>138</v>
      </c>
      <c r="E40" s="71"/>
      <c r="F40" s="96"/>
      <c r="G40" s="134"/>
      <c r="H40" s="93"/>
      <c r="I40" s="96"/>
      <c r="J40" s="122" t="s">
        <v>140</v>
      </c>
      <c r="K40" s="136">
        <f>K39-K39*7%</f>
        <v>1419081.8106</v>
      </c>
      <c r="L40" s="96"/>
      <c r="M40" s="134"/>
      <c r="N40" s="93"/>
      <c r="O40" s="96"/>
      <c r="P40" s="96"/>
      <c r="Q40" s="96"/>
      <c r="R40" s="96"/>
      <c r="S40" s="96"/>
      <c r="T40" s="96"/>
      <c r="U40" s="96"/>
      <c r="V40" s="96"/>
      <c r="W40" s="96"/>
      <c r="X40" s="96"/>
      <c r="Y40" s="96"/>
      <c r="Z40" s="96"/>
    </row>
    <row r="41" spans="1:26" ht="24.75" customHeight="1" x14ac:dyDescent="0.3">
      <c r="A41" s="109" t="s">
        <v>141</v>
      </c>
      <c r="B41" s="126">
        <f>B30*B38</f>
        <v>0.22241143440000002</v>
      </c>
      <c r="C41" s="94"/>
      <c r="D41" s="109" t="s">
        <v>141</v>
      </c>
      <c r="E41" s="71"/>
      <c r="F41" s="96"/>
      <c r="G41" s="134"/>
      <c r="H41" s="93"/>
      <c r="I41" s="96"/>
      <c r="J41" s="122" t="s">
        <v>123</v>
      </c>
      <c r="K41" s="136">
        <f>K39-K39*15%</f>
        <v>1297010.257</v>
      </c>
      <c r="L41" s="96"/>
      <c r="M41" s="134"/>
      <c r="N41" s="93"/>
      <c r="O41" s="96"/>
      <c r="P41" s="96"/>
      <c r="Q41" s="96"/>
      <c r="R41" s="96"/>
      <c r="S41" s="96"/>
      <c r="T41" s="96"/>
      <c r="U41" s="96"/>
      <c r="V41" s="96"/>
      <c r="W41" s="96"/>
      <c r="X41" s="96"/>
      <c r="Y41" s="96"/>
      <c r="Z41" s="96"/>
    </row>
    <row r="42" spans="1:26" ht="24.75" customHeight="1" x14ac:dyDescent="0.3">
      <c r="A42" s="109" t="s">
        <v>142</v>
      </c>
      <c r="B42" s="126">
        <f>B31*B38</f>
        <v>0.25834613520000005</v>
      </c>
      <c r="C42" s="94"/>
      <c r="D42" s="109" t="s">
        <v>142</v>
      </c>
      <c r="E42" s="71"/>
      <c r="F42" s="96"/>
      <c r="G42" s="134"/>
      <c r="H42" s="93"/>
      <c r="I42" s="96"/>
      <c r="J42" s="122" t="s">
        <v>124</v>
      </c>
      <c r="K42" s="136">
        <f>K39-K39*13%</f>
        <v>1327528.1453999998</v>
      </c>
      <c r="L42" s="96"/>
      <c r="M42" s="134"/>
      <c r="N42" s="93"/>
      <c r="O42" s="96"/>
      <c r="P42" s="96"/>
      <c r="Q42" s="96"/>
      <c r="R42" s="96"/>
      <c r="S42" s="96"/>
      <c r="T42" s="96"/>
      <c r="U42" s="96"/>
      <c r="V42" s="96"/>
      <c r="W42" s="96"/>
      <c r="X42" s="96"/>
      <c r="Y42" s="96"/>
      <c r="Z42" s="96"/>
    </row>
    <row r="43" spans="1:26" ht="17.25" customHeight="1" x14ac:dyDescent="0.3">
      <c r="A43" s="109" t="s">
        <v>143</v>
      </c>
      <c r="B43" s="126">
        <f>B32*B38</f>
        <v>0.20806230960000002</v>
      </c>
      <c r="C43" s="94"/>
      <c r="D43" s="109" t="s">
        <v>143</v>
      </c>
      <c r="E43" s="71"/>
      <c r="F43" s="96"/>
      <c r="G43" s="134"/>
      <c r="H43" s="93"/>
      <c r="I43" s="96"/>
      <c r="J43" s="109" t="s">
        <v>125</v>
      </c>
      <c r="K43" s="137">
        <f>K40/K2*100%</f>
        <v>0.14190818106</v>
      </c>
      <c r="L43" s="96"/>
      <c r="M43" s="134"/>
      <c r="N43" s="93"/>
      <c r="O43" s="96"/>
      <c r="P43" s="96"/>
      <c r="Q43" s="96"/>
      <c r="R43" s="96"/>
      <c r="S43" s="96"/>
      <c r="T43" s="96"/>
      <c r="U43" s="96"/>
      <c r="V43" s="96"/>
      <c r="W43" s="96"/>
      <c r="X43" s="96"/>
      <c r="Y43" s="96"/>
      <c r="Z43" s="96"/>
    </row>
    <row r="44" spans="1:26" ht="17.25" customHeight="1" x14ac:dyDescent="0.3">
      <c r="A44" s="109" t="s">
        <v>132</v>
      </c>
      <c r="B44" s="126"/>
      <c r="C44" s="94"/>
      <c r="D44" s="109"/>
      <c r="E44" s="71"/>
      <c r="F44" s="96"/>
      <c r="G44" s="134"/>
      <c r="H44" s="93"/>
      <c r="I44" s="96"/>
      <c r="J44" s="109"/>
      <c r="K44" s="137"/>
      <c r="L44" s="96"/>
      <c r="M44" s="134"/>
      <c r="N44" s="93"/>
      <c r="O44" s="96"/>
      <c r="P44" s="96"/>
      <c r="Q44" s="96"/>
      <c r="R44" s="96"/>
      <c r="S44" s="96"/>
      <c r="T44" s="96"/>
      <c r="U44" s="96"/>
      <c r="V44" s="96"/>
      <c r="W44" s="96"/>
      <c r="X44" s="96"/>
      <c r="Y44" s="96"/>
      <c r="Z44" s="96"/>
    </row>
    <row r="45" spans="1:26" ht="23.25" customHeight="1" x14ac:dyDescent="0.3">
      <c r="A45" s="119" t="s">
        <v>134</v>
      </c>
      <c r="B45" s="120"/>
      <c r="C45" s="94"/>
      <c r="D45" s="119" t="s">
        <v>134</v>
      </c>
      <c r="E45" s="120"/>
      <c r="F45" s="96"/>
      <c r="G45" s="134"/>
      <c r="H45" s="93"/>
      <c r="I45" s="96"/>
      <c r="J45" s="109" t="s">
        <v>126</v>
      </c>
      <c r="K45" s="137">
        <f>K41/K2*100%</f>
        <v>0.1297010257</v>
      </c>
      <c r="L45" s="96"/>
      <c r="M45" s="134"/>
      <c r="N45" s="93"/>
      <c r="O45" s="96"/>
      <c r="P45" s="96"/>
      <c r="Q45" s="96"/>
      <c r="R45" s="96"/>
      <c r="S45" s="96"/>
      <c r="T45" s="96"/>
      <c r="U45" s="96"/>
      <c r="V45" s="96"/>
      <c r="W45" s="96"/>
      <c r="X45" s="96"/>
      <c r="Y45" s="96"/>
      <c r="Z45" s="96"/>
    </row>
    <row r="46" spans="1:26" ht="18.75" customHeight="1" x14ac:dyDescent="0.3">
      <c r="A46" s="109" t="s">
        <v>144</v>
      </c>
      <c r="B46" s="71"/>
      <c r="C46" s="94"/>
      <c r="D46" s="109"/>
      <c r="E46" s="71"/>
      <c r="F46" s="96"/>
      <c r="G46" s="134"/>
      <c r="H46" s="93"/>
      <c r="I46" s="96"/>
      <c r="J46" s="109" t="s">
        <v>127</v>
      </c>
      <c r="K46" s="137">
        <f>K42/K2*100%</f>
        <v>0.13275281453999999</v>
      </c>
      <c r="L46" s="96"/>
      <c r="M46" s="134"/>
      <c r="N46" s="93"/>
      <c r="O46" s="96"/>
      <c r="P46" s="96"/>
      <c r="Q46" s="96"/>
      <c r="R46" s="96"/>
      <c r="S46" s="96"/>
      <c r="T46" s="96"/>
      <c r="U46" s="96"/>
      <c r="V46" s="96"/>
      <c r="W46" s="96"/>
      <c r="X46" s="96"/>
      <c r="Y46" s="96"/>
      <c r="Z46" s="96"/>
    </row>
    <row r="47" spans="1:26" ht="24.75" customHeight="1" x14ac:dyDescent="0.3">
      <c r="A47" s="138" t="s">
        <v>145</v>
      </c>
      <c r="B47" s="71"/>
      <c r="C47" s="94"/>
      <c r="D47" s="138" t="s">
        <v>145</v>
      </c>
      <c r="E47" s="71"/>
      <c r="F47" s="96"/>
      <c r="G47" s="139"/>
      <c r="H47" s="93"/>
      <c r="I47" s="96"/>
      <c r="J47" s="127" t="s">
        <v>129</v>
      </c>
      <c r="K47" s="136">
        <f>K2/K40</f>
        <v>7.0468100748694074</v>
      </c>
      <c r="L47" s="96"/>
      <c r="M47" s="134"/>
      <c r="N47" s="93"/>
      <c r="O47" s="96"/>
      <c r="P47" s="96"/>
      <c r="Q47" s="96"/>
      <c r="R47" s="96"/>
      <c r="S47" s="96"/>
      <c r="T47" s="96"/>
      <c r="U47" s="96"/>
      <c r="V47" s="96"/>
      <c r="W47" s="96"/>
      <c r="X47" s="96"/>
      <c r="Y47" s="96"/>
      <c r="Z47" s="96"/>
    </row>
    <row r="48" spans="1:26" ht="24.75" customHeight="1" x14ac:dyDescent="0.3">
      <c r="A48" s="140"/>
      <c r="B48" s="93"/>
      <c r="C48" s="94"/>
      <c r="D48" s="141"/>
      <c r="E48" s="142"/>
      <c r="F48" s="96"/>
      <c r="G48" s="143"/>
      <c r="H48" s="144"/>
      <c r="I48" s="96"/>
      <c r="J48" s="127" t="s">
        <v>130</v>
      </c>
      <c r="K48" s="136">
        <f>K2/K41</f>
        <v>7.7100392583865283</v>
      </c>
      <c r="L48" s="96"/>
      <c r="M48" s="139"/>
      <c r="N48" s="93"/>
      <c r="O48" s="96"/>
      <c r="P48" s="96"/>
      <c r="Q48" s="96"/>
      <c r="R48" s="96"/>
      <c r="S48" s="96"/>
      <c r="T48" s="96"/>
      <c r="U48" s="96"/>
      <c r="V48" s="96"/>
      <c r="W48" s="96"/>
      <c r="X48" s="96"/>
      <c r="Y48" s="96"/>
      <c r="Z48" s="96"/>
    </row>
    <row r="49" spans="1:26" ht="24.75" customHeight="1" x14ac:dyDescent="0.3">
      <c r="A49" s="140"/>
      <c r="B49" s="93"/>
      <c r="C49" s="94"/>
      <c r="D49" s="141"/>
      <c r="E49" s="142"/>
      <c r="F49" s="96"/>
      <c r="G49" s="143"/>
      <c r="H49" s="144"/>
      <c r="I49" s="96"/>
      <c r="J49" s="127" t="s">
        <v>131</v>
      </c>
      <c r="K49" s="136">
        <f>K2/K42</f>
        <v>7.5327969765845397</v>
      </c>
      <c r="L49" s="96"/>
      <c r="M49" s="96"/>
      <c r="N49" s="145"/>
      <c r="O49" s="96"/>
      <c r="P49" s="96"/>
      <c r="Q49" s="96"/>
      <c r="R49" s="96"/>
      <c r="S49" s="96"/>
      <c r="T49" s="96"/>
      <c r="U49" s="96"/>
      <c r="V49" s="96"/>
      <c r="W49" s="96"/>
      <c r="X49" s="96"/>
      <c r="Y49" s="96"/>
      <c r="Z49" s="96"/>
    </row>
    <row r="50" spans="1:26" ht="35.25" customHeight="1" x14ac:dyDescent="0.3">
      <c r="A50" s="78" t="s">
        <v>146</v>
      </c>
      <c r="B50" s="78" t="s">
        <v>147</v>
      </c>
      <c r="C50" s="73"/>
      <c r="D50" s="78" t="s">
        <v>146</v>
      </c>
      <c r="E50" s="83"/>
      <c r="G50" s="78" t="s">
        <v>146</v>
      </c>
      <c r="H50" s="83"/>
      <c r="J50" s="134"/>
      <c r="K50" s="93"/>
      <c r="N50" s="103"/>
    </row>
    <row r="51" spans="1:26" ht="35.25" customHeight="1" x14ac:dyDescent="0.3">
      <c r="A51" s="146"/>
      <c r="B51" s="83"/>
      <c r="D51" s="147"/>
      <c r="E51" s="83"/>
      <c r="G51" s="147"/>
      <c r="H51" s="83"/>
      <c r="N51" s="103"/>
    </row>
    <row r="52" spans="1:26" ht="105" customHeight="1" x14ac:dyDescent="0.3">
      <c r="A52" s="148" t="s">
        <v>148</v>
      </c>
      <c r="B52" s="146" t="s">
        <v>149</v>
      </c>
      <c r="D52" s="147" t="s">
        <v>150</v>
      </c>
      <c r="E52" s="83"/>
      <c r="G52" s="147" t="s">
        <v>150</v>
      </c>
      <c r="H52" s="83"/>
      <c r="N52" s="103"/>
    </row>
    <row r="53" spans="1:26" ht="35.25" customHeight="1" x14ac:dyDescent="0.3">
      <c r="A53" s="83"/>
      <c r="B53" s="83"/>
      <c r="E53" s="83"/>
      <c r="G53" s="141"/>
      <c r="H53" s="83"/>
      <c r="N53" s="103"/>
    </row>
    <row r="54" spans="1:26" ht="88.5" customHeight="1" x14ac:dyDescent="0.3">
      <c r="A54" s="149" t="s">
        <v>151</v>
      </c>
      <c r="B54" s="150" t="s">
        <v>152</v>
      </c>
      <c r="C54" s="151"/>
      <c r="D54" s="214" t="s">
        <v>153</v>
      </c>
      <c r="E54" s="215"/>
      <c r="F54" s="152"/>
      <c r="G54" s="214" t="s">
        <v>153</v>
      </c>
      <c r="H54" s="215"/>
      <c r="I54" s="151"/>
      <c r="J54" s="151"/>
      <c r="K54" s="153" t="s">
        <v>154</v>
      </c>
      <c r="L54" s="151"/>
      <c r="M54" s="151"/>
      <c r="N54" s="154"/>
      <c r="O54" s="151"/>
      <c r="P54" s="151"/>
      <c r="Q54" s="151"/>
      <c r="R54" s="151"/>
      <c r="S54" s="151"/>
    </row>
    <row r="55" spans="1:26" ht="35.25" customHeight="1" x14ac:dyDescent="0.3">
      <c r="A55" s="83"/>
      <c r="B55" s="83"/>
      <c r="E55" s="83"/>
      <c r="G55" s="141"/>
      <c r="H55" s="83"/>
      <c r="N55" s="103"/>
    </row>
    <row r="56" spans="1:26" ht="35.25" customHeight="1" x14ac:dyDescent="0.3">
      <c r="A56" s="83"/>
      <c r="E56" s="83"/>
      <c r="H56" s="83"/>
    </row>
    <row r="57" spans="1:26" ht="35.25" customHeight="1" x14ac:dyDescent="0.3">
      <c r="A57" s="83"/>
      <c r="B57" s="83"/>
      <c r="E57" s="83"/>
      <c r="G57" s="141"/>
      <c r="H57" s="83"/>
      <c r="N57" s="103"/>
    </row>
    <row r="58" spans="1:26" ht="35.25" customHeight="1" x14ac:dyDescent="0.3">
      <c r="A58" s="83"/>
      <c r="B58" s="83"/>
      <c r="E58" s="83"/>
      <c r="G58" s="141"/>
      <c r="H58" s="83"/>
      <c r="N58" s="103"/>
    </row>
    <row r="59" spans="1:26" ht="35.25" customHeight="1" x14ac:dyDescent="0.3">
      <c r="A59" s="83"/>
      <c r="B59" s="83"/>
      <c r="E59" s="83"/>
      <c r="G59" s="141"/>
      <c r="H59" s="83"/>
      <c r="N59" s="103"/>
    </row>
    <row r="60" spans="1:26" ht="35.25" customHeight="1" x14ac:dyDescent="0.3">
      <c r="A60" s="83"/>
      <c r="B60" s="83"/>
      <c r="E60" s="83"/>
      <c r="G60" s="141"/>
      <c r="H60" s="83"/>
      <c r="N60" s="103"/>
    </row>
    <row r="61" spans="1:26" ht="35.25" customHeight="1" x14ac:dyDescent="0.3">
      <c r="A61" s="83"/>
      <c r="B61" s="83"/>
      <c r="E61" s="83"/>
      <c r="G61" s="141"/>
      <c r="H61" s="83"/>
      <c r="N61" s="103"/>
    </row>
    <row r="62" spans="1:26" ht="35.25" customHeight="1" x14ac:dyDescent="0.3">
      <c r="A62" s="83"/>
      <c r="B62" s="83"/>
      <c r="E62" s="83"/>
      <c r="G62" s="141"/>
      <c r="H62" s="83"/>
      <c r="N62" s="103"/>
    </row>
    <row r="63" spans="1:26" ht="35.25" customHeight="1" x14ac:dyDescent="0.3">
      <c r="A63" s="83"/>
      <c r="B63" s="83"/>
      <c r="E63" s="83"/>
      <c r="G63" s="141"/>
      <c r="H63" s="83"/>
      <c r="N63" s="103"/>
    </row>
    <row r="64" spans="1:26" ht="35.25" customHeight="1" x14ac:dyDescent="0.3">
      <c r="A64" s="83"/>
      <c r="B64" s="83"/>
      <c r="E64" s="83"/>
      <c r="G64" s="141"/>
      <c r="H64" s="83"/>
      <c r="N64" s="103"/>
    </row>
    <row r="65" spans="1:14" ht="35.25" customHeight="1" x14ac:dyDescent="0.3">
      <c r="A65" s="83"/>
      <c r="B65" s="83"/>
      <c r="E65" s="83"/>
      <c r="G65" s="141"/>
      <c r="H65" s="83"/>
      <c r="N65" s="103"/>
    </row>
    <row r="66" spans="1:14" ht="35.25" customHeight="1" x14ac:dyDescent="0.3">
      <c r="A66" s="83"/>
      <c r="B66" s="83"/>
      <c r="E66" s="83"/>
      <c r="G66" s="141"/>
      <c r="H66" s="83"/>
      <c r="N66" s="103"/>
    </row>
    <row r="67" spans="1:14" ht="35.25" customHeight="1" x14ac:dyDescent="0.3">
      <c r="A67" s="83"/>
      <c r="B67" s="83"/>
      <c r="E67" s="83"/>
      <c r="G67" s="141"/>
      <c r="H67" s="83"/>
      <c r="N67" s="103"/>
    </row>
    <row r="68" spans="1:14" ht="35.25" customHeight="1" x14ac:dyDescent="0.3">
      <c r="A68" s="83"/>
      <c r="B68" s="83"/>
      <c r="E68" s="83"/>
      <c r="G68" s="141"/>
      <c r="H68" s="83"/>
      <c r="N68" s="103"/>
    </row>
    <row r="69" spans="1:14" ht="35.25" customHeight="1" x14ac:dyDescent="0.3">
      <c r="A69" s="83"/>
      <c r="B69" s="83"/>
      <c r="E69" s="83"/>
      <c r="G69" s="141"/>
      <c r="H69" s="83"/>
      <c r="N69" s="103"/>
    </row>
    <row r="70" spans="1:14" ht="35.25" customHeight="1" x14ac:dyDescent="0.3">
      <c r="A70" s="83"/>
      <c r="B70" s="83"/>
      <c r="E70" s="83"/>
      <c r="G70" s="141"/>
      <c r="H70" s="83"/>
      <c r="N70" s="103"/>
    </row>
    <row r="71" spans="1:14" ht="35.25" customHeight="1" x14ac:dyDescent="0.3">
      <c r="A71" s="83"/>
      <c r="B71" s="83"/>
      <c r="E71" s="83"/>
      <c r="G71" s="141"/>
      <c r="H71" s="83"/>
      <c r="N71" s="103"/>
    </row>
    <row r="72" spans="1:14" ht="35.25" customHeight="1" x14ac:dyDescent="0.3">
      <c r="A72" s="83"/>
      <c r="B72" s="83"/>
      <c r="E72" s="83"/>
      <c r="G72" s="141"/>
      <c r="H72" s="83"/>
      <c r="N72" s="103"/>
    </row>
    <row r="73" spans="1:14" ht="35.25" customHeight="1" x14ac:dyDescent="0.3">
      <c r="A73" s="83"/>
      <c r="B73" s="83"/>
      <c r="E73" s="83"/>
      <c r="G73" s="141"/>
      <c r="H73" s="83"/>
      <c r="N73" s="103"/>
    </row>
    <row r="74" spans="1:14" ht="35.25" customHeight="1" x14ac:dyDescent="0.3">
      <c r="A74" s="83"/>
      <c r="B74" s="83"/>
      <c r="E74" s="83"/>
      <c r="G74" s="141"/>
      <c r="H74" s="83"/>
      <c r="N74" s="103"/>
    </row>
    <row r="75" spans="1:14" ht="35.25" customHeight="1" x14ac:dyDescent="0.3">
      <c r="A75" s="83"/>
      <c r="B75" s="83"/>
      <c r="E75" s="83"/>
      <c r="G75" s="141"/>
      <c r="H75" s="83"/>
      <c r="N75" s="103"/>
    </row>
    <row r="76" spans="1:14" ht="35.25" customHeight="1" x14ac:dyDescent="0.3">
      <c r="A76" s="83"/>
      <c r="B76" s="83"/>
      <c r="E76" s="83"/>
      <c r="G76" s="141"/>
      <c r="H76" s="83"/>
      <c r="N76" s="103"/>
    </row>
    <row r="77" spans="1:14" ht="35.25" customHeight="1" x14ac:dyDescent="0.3">
      <c r="A77" s="83"/>
      <c r="B77" s="83"/>
      <c r="E77" s="83"/>
      <c r="G77" s="141"/>
      <c r="H77" s="83"/>
      <c r="N77" s="103"/>
    </row>
    <row r="78" spans="1:14" ht="35.25" customHeight="1" x14ac:dyDescent="0.3">
      <c r="A78" s="83"/>
      <c r="B78" s="83"/>
      <c r="E78" s="83"/>
      <c r="G78" s="141"/>
      <c r="H78" s="83"/>
      <c r="N78" s="103"/>
    </row>
    <row r="79" spans="1:14" ht="35.25" customHeight="1" x14ac:dyDescent="0.3">
      <c r="A79" s="83"/>
      <c r="B79" s="83"/>
      <c r="E79" s="83"/>
      <c r="H79" s="83"/>
      <c r="N79" s="103"/>
    </row>
    <row r="80" spans="1:14" ht="35.25" customHeight="1" x14ac:dyDescent="0.3">
      <c r="A80" s="83"/>
      <c r="B80" s="83"/>
      <c r="E80" s="83"/>
      <c r="H80" s="83"/>
      <c r="N80" s="103"/>
    </row>
    <row r="81" spans="1:14" ht="35.25" customHeight="1" x14ac:dyDescent="0.3">
      <c r="A81" s="83"/>
      <c r="B81" s="83"/>
      <c r="E81" s="83"/>
      <c r="H81" s="83"/>
      <c r="N81" s="103"/>
    </row>
    <row r="82" spans="1:14" ht="35.25" customHeight="1" x14ac:dyDescent="0.3">
      <c r="A82" s="83"/>
      <c r="B82" s="83"/>
      <c r="E82" s="83"/>
      <c r="H82" s="83"/>
      <c r="N82" s="103"/>
    </row>
    <row r="83" spans="1:14" ht="35.25" customHeight="1" x14ac:dyDescent="0.3">
      <c r="A83" s="83"/>
      <c r="B83" s="83"/>
      <c r="E83" s="83"/>
      <c r="H83" s="83"/>
      <c r="N83" s="103"/>
    </row>
    <row r="84" spans="1:14" ht="35.25" customHeight="1" x14ac:dyDescent="0.3">
      <c r="A84" s="83"/>
      <c r="B84" s="83"/>
      <c r="E84" s="83"/>
      <c r="H84" s="83"/>
      <c r="N84" s="103"/>
    </row>
    <row r="85" spans="1:14" ht="35.25" customHeight="1" x14ac:dyDescent="0.3">
      <c r="A85" s="83"/>
      <c r="B85" s="83"/>
      <c r="E85" s="83"/>
      <c r="H85" s="83"/>
      <c r="N85" s="103"/>
    </row>
    <row r="86" spans="1:14" ht="35.25" customHeight="1" x14ac:dyDescent="0.3">
      <c r="A86" s="83"/>
      <c r="B86" s="83"/>
      <c r="E86" s="83"/>
      <c r="H86" s="83"/>
      <c r="N86" s="103"/>
    </row>
    <row r="87" spans="1:14" ht="35.25" customHeight="1" x14ac:dyDescent="0.3">
      <c r="A87" s="83"/>
      <c r="B87" s="83"/>
      <c r="E87" s="83"/>
      <c r="H87" s="83"/>
      <c r="N87" s="103"/>
    </row>
    <row r="88" spans="1:14" ht="35.25" customHeight="1" x14ac:dyDescent="0.3">
      <c r="A88" s="83"/>
      <c r="B88" s="83"/>
      <c r="E88" s="83"/>
      <c r="H88" s="83"/>
      <c r="N88" s="103"/>
    </row>
    <row r="89" spans="1:14" ht="35.25" customHeight="1" x14ac:dyDescent="0.3">
      <c r="A89" s="83"/>
      <c r="B89" s="83"/>
      <c r="E89" s="83"/>
      <c r="H89" s="83"/>
      <c r="N89" s="103"/>
    </row>
    <row r="90" spans="1:14" ht="35.25" customHeight="1" x14ac:dyDescent="0.3">
      <c r="A90" s="83"/>
      <c r="B90" s="83"/>
      <c r="E90" s="83"/>
      <c r="H90" s="83"/>
      <c r="N90" s="103"/>
    </row>
    <row r="91" spans="1:14" ht="35.25" customHeight="1" x14ac:dyDescent="0.3">
      <c r="A91" s="83"/>
      <c r="B91" s="83"/>
      <c r="E91" s="83"/>
      <c r="H91" s="83"/>
      <c r="N91" s="103"/>
    </row>
    <row r="92" spans="1:14" ht="35.25" customHeight="1" x14ac:dyDescent="0.3">
      <c r="A92" s="83"/>
      <c r="B92" s="83"/>
      <c r="E92" s="83"/>
      <c r="H92" s="83"/>
      <c r="N92" s="103"/>
    </row>
    <row r="93" spans="1:14" ht="35.25" customHeight="1" x14ac:dyDescent="0.3">
      <c r="A93" s="83"/>
      <c r="B93" s="83"/>
      <c r="E93" s="83"/>
      <c r="H93" s="83"/>
      <c r="N93" s="103"/>
    </row>
    <row r="94" spans="1:14" ht="35.25" customHeight="1" x14ac:dyDescent="0.3">
      <c r="A94" s="83"/>
      <c r="B94" s="83"/>
      <c r="E94" s="83"/>
      <c r="H94" s="83"/>
      <c r="N94" s="103"/>
    </row>
    <row r="95" spans="1:14" ht="35.25" customHeight="1" x14ac:dyDescent="0.3">
      <c r="A95" s="83"/>
      <c r="B95" s="83"/>
      <c r="E95" s="83"/>
      <c r="H95" s="83"/>
      <c r="N95" s="103"/>
    </row>
    <row r="96" spans="1:14" ht="35.25" customHeight="1" x14ac:dyDescent="0.3">
      <c r="A96" s="83"/>
      <c r="B96" s="83"/>
      <c r="E96" s="83"/>
      <c r="H96" s="83"/>
      <c r="N96" s="103"/>
    </row>
    <row r="97" spans="1:14" ht="35.25" customHeight="1" x14ac:dyDescent="0.3">
      <c r="A97" s="83"/>
      <c r="B97" s="83"/>
      <c r="E97" s="83"/>
      <c r="H97" s="83"/>
      <c r="N97" s="103"/>
    </row>
    <row r="98" spans="1:14" ht="35.25" customHeight="1" x14ac:dyDescent="0.3">
      <c r="A98" s="83"/>
      <c r="B98" s="83"/>
      <c r="E98" s="83"/>
      <c r="H98" s="83"/>
      <c r="N98" s="103"/>
    </row>
    <row r="99" spans="1:14" ht="35.25" customHeight="1" x14ac:dyDescent="0.3">
      <c r="A99" s="83"/>
      <c r="B99" s="83"/>
      <c r="E99" s="83"/>
      <c r="H99" s="83"/>
      <c r="N99" s="103"/>
    </row>
    <row r="100" spans="1:14" ht="35.25" customHeight="1" x14ac:dyDescent="0.3">
      <c r="A100" s="83"/>
      <c r="B100" s="83"/>
      <c r="E100" s="83"/>
      <c r="H100" s="83"/>
      <c r="N100" s="103"/>
    </row>
    <row r="101" spans="1:14" ht="35.25" customHeight="1" x14ac:dyDescent="0.3">
      <c r="A101" s="83"/>
      <c r="B101" s="83"/>
      <c r="E101" s="83"/>
      <c r="H101" s="83"/>
      <c r="N101" s="103"/>
    </row>
    <row r="102" spans="1:14" ht="35.25" customHeight="1" x14ac:dyDescent="0.3">
      <c r="A102" s="83"/>
      <c r="B102" s="83"/>
      <c r="E102" s="83"/>
      <c r="H102" s="83"/>
      <c r="N102" s="103"/>
    </row>
    <row r="103" spans="1:14" ht="35.25" customHeight="1" x14ac:dyDescent="0.3">
      <c r="A103" s="83"/>
      <c r="B103" s="83"/>
      <c r="E103" s="83"/>
      <c r="H103" s="83"/>
      <c r="N103" s="103"/>
    </row>
    <row r="104" spans="1:14" ht="35.25" customHeight="1" x14ac:dyDescent="0.3">
      <c r="A104" s="83"/>
      <c r="B104" s="83"/>
      <c r="E104" s="83"/>
      <c r="H104" s="83"/>
      <c r="N104" s="103"/>
    </row>
    <row r="105" spans="1:14" ht="35.25" customHeight="1" x14ac:dyDescent="0.3">
      <c r="A105" s="83"/>
      <c r="B105" s="83"/>
      <c r="E105" s="83"/>
      <c r="H105" s="83"/>
      <c r="N105" s="103"/>
    </row>
    <row r="106" spans="1:14" ht="35.25" customHeight="1" x14ac:dyDescent="0.3">
      <c r="A106" s="83"/>
      <c r="B106" s="83"/>
      <c r="E106" s="83"/>
      <c r="H106" s="83"/>
      <c r="N106" s="103"/>
    </row>
    <row r="107" spans="1:14" ht="35.25" customHeight="1" x14ac:dyDescent="0.3">
      <c r="A107" s="83"/>
      <c r="B107" s="83"/>
      <c r="E107" s="83"/>
      <c r="H107" s="83"/>
      <c r="N107" s="103"/>
    </row>
    <row r="108" spans="1:14" ht="35.25" customHeight="1" x14ac:dyDescent="0.3">
      <c r="A108" s="83"/>
      <c r="B108" s="83"/>
      <c r="E108" s="83"/>
      <c r="H108" s="83"/>
      <c r="N108" s="103"/>
    </row>
    <row r="109" spans="1:14" ht="35.25" customHeight="1" x14ac:dyDescent="0.3">
      <c r="A109" s="83"/>
      <c r="B109" s="83"/>
      <c r="E109" s="83"/>
      <c r="H109" s="83"/>
      <c r="N109" s="103"/>
    </row>
    <row r="110" spans="1:14" ht="35.25" customHeight="1" x14ac:dyDescent="0.3">
      <c r="A110" s="83"/>
      <c r="B110" s="83"/>
      <c r="E110" s="83"/>
      <c r="H110" s="83"/>
      <c r="N110" s="103"/>
    </row>
    <row r="111" spans="1:14" ht="35.25" customHeight="1" x14ac:dyDescent="0.3">
      <c r="A111" s="83"/>
      <c r="B111" s="83"/>
      <c r="E111" s="83"/>
      <c r="H111" s="83"/>
      <c r="N111" s="103"/>
    </row>
    <row r="112" spans="1:14" ht="35.25" customHeight="1" x14ac:dyDescent="0.3">
      <c r="A112" s="83"/>
      <c r="B112" s="83"/>
      <c r="E112" s="83"/>
      <c r="H112" s="83"/>
      <c r="N112" s="103"/>
    </row>
    <row r="113" spans="1:14" ht="35.25" customHeight="1" x14ac:dyDescent="0.3">
      <c r="A113" s="83"/>
      <c r="B113" s="83"/>
      <c r="E113" s="83"/>
      <c r="H113" s="83"/>
      <c r="N113" s="103"/>
    </row>
    <row r="114" spans="1:14" ht="35.25" customHeight="1" x14ac:dyDescent="0.3">
      <c r="A114" s="83"/>
      <c r="B114" s="83"/>
      <c r="E114" s="83"/>
      <c r="H114" s="83"/>
      <c r="N114" s="103"/>
    </row>
    <row r="115" spans="1:14" ht="35.25" customHeight="1" x14ac:dyDescent="0.3">
      <c r="A115" s="83"/>
      <c r="B115" s="83"/>
      <c r="E115" s="83"/>
      <c r="H115" s="83"/>
      <c r="N115" s="103"/>
    </row>
    <row r="116" spans="1:14" ht="35.25" customHeight="1" x14ac:dyDescent="0.3">
      <c r="A116" s="83"/>
      <c r="B116" s="83"/>
      <c r="E116" s="83"/>
      <c r="H116" s="83"/>
      <c r="N116" s="103"/>
    </row>
    <row r="117" spans="1:14" ht="35.25" customHeight="1" x14ac:dyDescent="0.3">
      <c r="A117" s="83"/>
      <c r="B117" s="83"/>
      <c r="E117" s="83"/>
      <c r="H117" s="83"/>
      <c r="N117" s="103"/>
    </row>
    <row r="118" spans="1:14" ht="35.25" customHeight="1" x14ac:dyDescent="0.3">
      <c r="A118" s="83"/>
      <c r="B118" s="83"/>
      <c r="E118" s="83"/>
      <c r="H118" s="83"/>
      <c r="N118" s="103"/>
    </row>
    <row r="119" spans="1:14" ht="35.25" customHeight="1" x14ac:dyDescent="0.3">
      <c r="A119" s="83"/>
      <c r="B119" s="83"/>
      <c r="E119" s="83"/>
      <c r="H119" s="83"/>
      <c r="N119" s="103"/>
    </row>
    <row r="120" spans="1:14" ht="35.25" customHeight="1" x14ac:dyDescent="0.3">
      <c r="A120" s="83"/>
      <c r="B120" s="83"/>
      <c r="E120" s="83"/>
      <c r="H120" s="83"/>
      <c r="N120" s="103"/>
    </row>
    <row r="121" spans="1:14" ht="35.25" customHeight="1" x14ac:dyDescent="0.3">
      <c r="A121" s="83"/>
      <c r="B121" s="83"/>
      <c r="E121" s="83"/>
      <c r="H121" s="83"/>
      <c r="N121" s="103"/>
    </row>
    <row r="122" spans="1:14" ht="35.25" customHeight="1" x14ac:dyDescent="0.3">
      <c r="A122" s="83"/>
      <c r="B122" s="83"/>
      <c r="E122" s="83"/>
      <c r="H122" s="83"/>
      <c r="N122" s="103"/>
    </row>
    <row r="123" spans="1:14" ht="35.25" customHeight="1" x14ac:dyDescent="0.3">
      <c r="A123" s="83"/>
      <c r="B123" s="83"/>
      <c r="E123" s="83"/>
      <c r="H123" s="83"/>
      <c r="N123" s="103"/>
    </row>
    <row r="124" spans="1:14" ht="35.25" customHeight="1" x14ac:dyDescent="0.3">
      <c r="A124" s="83"/>
      <c r="B124" s="83"/>
      <c r="E124" s="83"/>
      <c r="H124" s="83"/>
      <c r="N124" s="103"/>
    </row>
    <row r="125" spans="1:14" ht="35.25" customHeight="1" x14ac:dyDescent="0.3">
      <c r="A125" s="83"/>
      <c r="B125" s="83"/>
      <c r="E125" s="83"/>
      <c r="H125" s="83"/>
      <c r="N125" s="103"/>
    </row>
    <row r="126" spans="1:14" ht="35.25" customHeight="1" x14ac:dyDescent="0.3">
      <c r="A126" s="83"/>
      <c r="B126" s="83"/>
      <c r="E126" s="83"/>
      <c r="H126" s="83"/>
      <c r="N126" s="103"/>
    </row>
    <row r="127" spans="1:14" ht="35.25" customHeight="1" x14ac:dyDescent="0.3">
      <c r="A127" s="83"/>
      <c r="B127" s="83"/>
      <c r="E127" s="83"/>
      <c r="H127" s="83"/>
      <c r="N127" s="103"/>
    </row>
    <row r="128" spans="1:14" ht="35.25" customHeight="1" x14ac:dyDescent="0.3">
      <c r="A128" s="83"/>
      <c r="B128" s="83"/>
      <c r="E128" s="83"/>
      <c r="H128" s="83"/>
      <c r="N128" s="103"/>
    </row>
    <row r="129" spans="1:14" ht="35.25" customHeight="1" x14ac:dyDescent="0.3">
      <c r="A129" s="83"/>
      <c r="B129" s="83"/>
      <c r="E129" s="83"/>
      <c r="H129" s="83"/>
      <c r="N129" s="103"/>
    </row>
    <row r="130" spans="1:14" ht="35.25" customHeight="1" x14ac:dyDescent="0.3">
      <c r="A130" s="83"/>
      <c r="B130" s="83"/>
      <c r="E130" s="83"/>
      <c r="H130" s="83"/>
      <c r="N130" s="103"/>
    </row>
    <row r="131" spans="1:14" ht="35.25" customHeight="1" x14ac:dyDescent="0.3">
      <c r="A131" s="83"/>
      <c r="B131" s="83"/>
      <c r="E131" s="83"/>
      <c r="H131" s="83"/>
      <c r="N131" s="103"/>
    </row>
    <row r="132" spans="1:14" ht="35.25" customHeight="1" x14ac:dyDescent="0.3">
      <c r="A132" s="83"/>
      <c r="B132" s="83"/>
      <c r="E132" s="83"/>
      <c r="H132" s="83"/>
      <c r="N132" s="103"/>
    </row>
    <row r="133" spans="1:14" ht="35.25" customHeight="1" x14ac:dyDescent="0.3">
      <c r="A133" s="83"/>
      <c r="B133" s="83"/>
      <c r="E133" s="83"/>
      <c r="H133" s="83"/>
      <c r="N133" s="103"/>
    </row>
    <row r="134" spans="1:14" ht="35.25" customHeight="1" x14ac:dyDescent="0.3">
      <c r="A134" s="83"/>
      <c r="B134" s="83"/>
      <c r="E134" s="83"/>
      <c r="H134" s="83"/>
      <c r="N134" s="103"/>
    </row>
    <row r="135" spans="1:14" ht="35.25" customHeight="1" x14ac:dyDescent="0.3">
      <c r="A135" s="83"/>
      <c r="B135" s="83"/>
      <c r="E135" s="83"/>
      <c r="H135" s="83"/>
      <c r="N135" s="103"/>
    </row>
    <row r="136" spans="1:14" ht="35.25" customHeight="1" x14ac:dyDescent="0.3">
      <c r="A136" s="83"/>
      <c r="B136" s="83"/>
      <c r="E136" s="83"/>
      <c r="H136" s="83"/>
      <c r="N136" s="103"/>
    </row>
    <row r="137" spans="1:14" ht="35.25" customHeight="1" x14ac:dyDescent="0.3">
      <c r="A137" s="83"/>
      <c r="B137" s="83"/>
      <c r="E137" s="83"/>
      <c r="H137" s="83"/>
      <c r="N137" s="103"/>
    </row>
    <row r="138" spans="1:14" ht="35.25" customHeight="1" x14ac:dyDescent="0.3">
      <c r="A138" s="83"/>
      <c r="B138" s="83"/>
      <c r="E138" s="83"/>
      <c r="H138" s="83"/>
      <c r="N138" s="103"/>
    </row>
    <row r="139" spans="1:14" ht="35.25" customHeight="1" x14ac:dyDescent="0.3">
      <c r="A139" s="83"/>
      <c r="B139" s="83"/>
      <c r="E139" s="83"/>
      <c r="H139" s="83"/>
      <c r="N139" s="103"/>
    </row>
    <row r="140" spans="1:14" ht="35.25" customHeight="1" x14ac:dyDescent="0.3">
      <c r="A140" s="83"/>
      <c r="B140" s="83"/>
      <c r="E140" s="83"/>
      <c r="H140" s="83"/>
      <c r="N140" s="103"/>
    </row>
    <row r="141" spans="1:14" ht="35.25" customHeight="1" x14ac:dyDescent="0.3">
      <c r="A141" s="83"/>
      <c r="B141" s="83"/>
      <c r="E141" s="83"/>
      <c r="H141" s="83"/>
      <c r="N141" s="103"/>
    </row>
    <row r="142" spans="1:14" ht="35.25" customHeight="1" x14ac:dyDescent="0.3">
      <c r="A142" s="83"/>
      <c r="B142" s="83"/>
      <c r="E142" s="83"/>
      <c r="H142" s="83"/>
      <c r="N142" s="103"/>
    </row>
    <row r="143" spans="1:14" ht="35.25" customHeight="1" x14ac:dyDescent="0.3">
      <c r="A143" s="83"/>
      <c r="B143" s="83"/>
      <c r="E143" s="83"/>
      <c r="H143" s="83"/>
      <c r="N143" s="103"/>
    </row>
    <row r="144" spans="1:14" ht="35.25" customHeight="1" x14ac:dyDescent="0.3">
      <c r="A144" s="83"/>
      <c r="B144" s="83"/>
      <c r="E144" s="83"/>
      <c r="H144" s="83"/>
      <c r="N144" s="103"/>
    </row>
    <row r="145" spans="1:14" ht="35.25" customHeight="1" x14ac:dyDescent="0.3">
      <c r="A145" s="83"/>
      <c r="B145" s="83"/>
      <c r="E145" s="83"/>
      <c r="H145" s="83"/>
      <c r="N145" s="103"/>
    </row>
    <row r="146" spans="1:14" ht="35.25" customHeight="1" x14ac:dyDescent="0.3">
      <c r="A146" s="83"/>
      <c r="B146" s="83"/>
      <c r="E146" s="83"/>
      <c r="H146" s="83"/>
      <c r="N146" s="103"/>
    </row>
    <row r="147" spans="1:14" ht="35.25" customHeight="1" x14ac:dyDescent="0.3">
      <c r="A147" s="83"/>
      <c r="B147" s="83"/>
      <c r="E147" s="83"/>
      <c r="H147" s="83"/>
      <c r="N147" s="103"/>
    </row>
    <row r="148" spans="1:14" ht="35.25" customHeight="1" x14ac:dyDescent="0.3">
      <c r="A148" s="83"/>
      <c r="B148" s="83"/>
      <c r="E148" s="83"/>
      <c r="H148" s="83"/>
      <c r="N148" s="103"/>
    </row>
    <row r="149" spans="1:14" ht="35.25" customHeight="1" x14ac:dyDescent="0.3">
      <c r="A149" s="83"/>
      <c r="B149" s="83"/>
      <c r="E149" s="83"/>
      <c r="H149" s="83"/>
      <c r="N149" s="103"/>
    </row>
    <row r="150" spans="1:14" ht="35.25" customHeight="1" x14ac:dyDescent="0.3">
      <c r="A150" s="83"/>
      <c r="B150" s="83"/>
      <c r="E150" s="83"/>
      <c r="H150" s="83"/>
      <c r="N150" s="103"/>
    </row>
    <row r="151" spans="1:14" ht="35.25" customHeight="1" x14ac:dyDescent="0.3">
      <c r="A151" s="83"/>
      <c r="B151" s="83"/>
      <c r="E151" s="83"/>
      <c r="H151" s="83"/>
      <c r="N151" s="103"/>
    </row>
    <row r="152" spans="1:14" ht="35.25" customHeight="1" x14ac:dyDescent="0.3">
      <c r="A152" s="83"/>
      <c r="B152" s="83"/>
      <c r="E152" s="83"/>
      <c r="H152" s="83"/>
      <c r="N152" s="103"/>
    </row>
    <row r="153" spans="1:14" ht="35.25" customHeight="1" x14ac:dyDescent="0.3">
      <c r="A153" s="83"/>
      <c r="B153" s="83"/>
      <c r="E153" s="83"/>
      <c r="H153" s="83"/>
      <c r="N153" s="103"/>
    </row>
    <row r="154" spans="1:14" ht="35.25" customHeight="1" x14ac:dyDescent="0.3">
      <c r="A154" s="83"/>
      <c r="B154" s="83"/>
      <c r="E154" s="83"/>
      <c r="H154" s="83"/>
      <c r="N154" s="103"/>
    </row>
    <row r="155" spans="1:14" ht="35.25" customHeight="1" x14ac:dyDescent="0.3">
      <c r="A155" s="83"/>
      <c r="B155" s="83"/>
      <c r="E155" s="83"/>
      <c r="H155" s="83"/>
      <c r="N155" s="103"/>
    </row>
    <row r="156" spans="1:14" ht="35.25" customHeight="1" x14ac:dyDescent="0.3">
      <c r="A156" s="83"/>
      <c r="B156" s="83"/>
      <c r="E156" s="83"/>
      <c r="H156" s="83"/>
      <c r="N156" s="103"/>
    </row>
    <row r="157" spans="1:14" ht="35.25" customHeight="1" x14ac:dyDescent="0.3">
      <c r="A157" s="83"/>
      <c r="B157" s="83"/>
      <c r="E157" s="83"/>
      <c r="H157" s="83"/>
      <c r="N157" s="103"/>
    </row>
    <row r="158" spans="1:14" ht="35.25" customHeight="1" x14ac:dyDescent="0.3">
      <c r="A158" s="83"/>
      <c r="B158" s="83"/>
      <c r="E158" s="83"/>
      <c r="H158" s="83"/>
      <c r="N158" s="103"/>
    </row>
    <row r="159" spans="1:14" ht="35.25" customHeight="1" x14ac:dyDescent="0.3">
      <c r="A159" s="83"/>
      <c r="B159" s="83"/>
      <c r="E159" s="83"/>
      <c r="H159" s="83"/>
      <c r="N159" s="103"/>
    </row>
    <row r="160" spans="1:14" ht="35.25" customHeight="1" x14ac:dyDescent="0.3">
      <c r="A160" s="83"/>
      <c r="B160" s="83"/>
      <c r="E160" s="83"/>
      <c r="H160" s="83"/>
      <c r="N160" s="103"/>
    </row>
    <row r="161" spans="1:14" ht="35.25" customHeight="1" x14ac:dyDescent="0.3">
      <c r="A161" s="83"/>
      <c r="B161" s="83"/>
      <c r="E161" s="83"/>
      <c r="H161" s="83"/>
      <c r="N161" s="103"/>
    </row>
    <row r="162" spans="1:14" ht="35.25" customHeight="1" x14ac:dyDescent="0.3">
      <c r="A162" s="83"/>
      <c r="B162" s="83"/>
      <c r="E162" s="83"/>
      <c r="H162" s="83"/>
      <c r="N162" s="103"/>
    </row>
    <row r="163" spans="1:14" ht="35.25" customHeight="1" x14ac:dyDescent="0.3">
      <c r="A163" s="83"/>
      <c r="B163" s="83"/>
      <c r="E163" s="83"/>
      <c r="H163" s="83"/>
      <c r="N163" s="103"/>
    </row>
    <row r="164" spans="1:14" ht="35.25" customHeight="1" x14ac:dyDescent="0.3">
      <c r="A164" s="83"/>
      <c r="B164" s="83"/>
      <c r="E164" s="83"/>
      <c r="H164" s="83"/>
      <c r="N164" s="103"/>
    </row>
    <row r="165" spans="1:14" ht="35.25" customHeight="1" x14ac:dyDescent="0.3">
      <c r="A165" s="83"/>
      <c r="B165" s="83"/>
      <c r="E165" s="83"/>
      <c r="H165" s="83"/>
      <c r="N165" s="103"/>
    </row>
    <row r="166" spans="1:14" ht="35.25" customHeight="1" x14ac:dyDescent="0.3">
      <c r="A166" s="83"/>
      <c r="B166" s="83"/>
      <c r="E166" s="83"/>
      <c r="H166" s="83"/>
      <c r="N166" s="103"/>
    </row>
    <row r="167" spans="1:14" ht="35.25" customHeight="1" x14ac:dyDescent="0.3">
      <c r="A167" s="83"/>
      <c r="B167" s="83"/>
      <c r="E167" s="83"/>
      <c r="H167" s="83"/>
      <c r="N167" s="103"/>
    </row>
    <row r="168" spans="1:14" ht="35.25" customHeight="1" x14ac:dyDescent="0.3">
      <c r="A168" s="83"/>
      <c r="B168" s="83"/>
      <c r="E168" s="83"/>
      <c r="H168" s="83"/>
      <c r="N168" s="103"/>
    </row>
    <row r="169" spans="1:14" ht="35.25" customHeight="1" x14ac:dyDescent="0.3">
      <c r="A169" s="83"/>
      <c r="B169" s="83"/>
      <c r="E169" s="83"/>
      <c r="H169" s="83"/>
      <c r="N169" s="103"/>
    </row>
    <row r="170" spans="1:14" ht="35.25" customHeight="1" x14ac:dyDescent="0.3">
      <c r="A170" s="83"/>
      <c r="B170" s="83"/>
      <c r="E170" s="83"/>
      <c r="H170" s="83"/>
      <c r="N170" s="103"/>
    </row>
    <row r="171" spans="1:14" ht="35.25" customHeight="1" x14ac:dyDescent="0.3">
      <c r="A171" s="83"/>
      <c r="B171" s="83"/>
      <c r="E171" s="83"/>
      <c r="H171" s="83"/>
      <c r="N171" s="103"/>
    </row>
    <row r="172" spans="1:14" ht="35.25" customHeight="1" x14ac:dyDescent="0.3">
      <c r="A172" s="83"/>
      <c r="B172" s="83"/>
      <c r="E172" s="83"/>
      <c r="H172" s="83"/>
      <c r="N172" s="103"/>
    </row>
    <row r="173" spans="1:14" ht="35.25" customHeight="1" x14ac:dyDescent="0.3">
      <c r="A173" s="83"/>
      <c r="B173" s="83"/>
      <c r="E173" s="83"/>
      <c r="H173" s="83"/>
      <c r="N173" s="103"/>
    </row>
    <row r="174" spans="1:14" ht="35.25" customHeight="1" x14ac:dyDescent="0.3">
      <c r="A174" s="83"/>
      <c r="B174" s="83"/>
      <c r="E174" s="83"/>
      <c r="H174" s="83"/>
      <c r="N174" s="103"/>
    </row>
    <row r="175" spans="1:14" ht="35.25" customHeight="1" x14ac:dyDescent="0.3">
      <c r="A175" s="83"/>
      <c r="B175" s="83"/>
      <c r="E175" s="83"/>
      <c r="H175" s="83"/>
      <c r="N175" s="103"/>
    </row>
    <row r="176" spans="1:14" ht="35.25" customHeight="1" x14ac:dyDescent="0.3">
      <c r="A176" s="83"/>
      <c r="B176" s="83"/>
      <c r="E176" s="83"/>
      <c r="H176" s="83"/>
      <c r="N176" s="103"/>
    </row>
    <row r="177" spans="1:14" ht="35.25" customHeight="1" x14ac:dyDescent="0.3">
      <c r="A177" s="83"/>
      <c r="B177" s="83"/>
      <c r="E177" s="83"/>
      <c r="H177" s="83"/>
      <c r="N177" s="103"/>
    </row>
    <row r="178" spans="1:14" ht="35.25" customHeight="1" x14ac:dyDescent="0.3">
      <c r="A178" s="83"/>
      <c r="B178" s="83"/>
      <c r="E178" s="83"/>
      <c r="H178" s="83"/>
      <c r="N178" s="103"/>
    </row>
    <row r="179" spans="1:14" ht="35.25" customHeight="1" x14ac:dyDescent="0.3">
      <c r="A179" s="83"/>
      <c r="B179" s="83"/>
      <c r="E179" s="83"/>
      <c r="H179" s="83"/>
      <c r="N179" s="103"/>
    </row>
    <row r="180" spans="1:14" ht="35.25" customHeight="1" x14ac:dyDescent="0.3">
      <c r="A180" s="83"/>
      <c r="B180" s="83"/>
      <c r="E180" s="83"/>
      <c r="H180" s="83"/>
      <c r="N180" s="103"/>
    </row>
    <row r="181" spans="1:14" ht="35.25" customHeight="1" x14ac:dyDescent="0.3">
      <c r="A181" s="83"/>
      <c r="B181" s="83"/>
      <c r="E181" s="83"/>
      <c r="H181" s="83"/>
      <c r="N181" s="103"/>
    </row>
    <row r="182" spans="1:14" ht="35.25" customHeight="1" x14ac:dyDescent="0.3">
      <c r="A182" s="83"/>
      <c r="B182" s="83"/>
      <c r="E182" s="83"/>
      <c r="H182" s="83"/>
      <c r="N182" s="103"/>
    </row>
    <row r="183" spans="1:14" ht="35.25" customHeight="1" x14ac:dyDescent="0.3">
      <c r="A183" s="83"/>
      <c r="B183" s="83"/>
      <c r="E183" s="83"/>
      <c r="H183" s="83"/>
      <c r="N183" s="103"/>
    </row>
    <row r="184" spans="1:14" ht="35.25" customHeight="1" x14ac:dyDescent="0.3">
      <c r="A184" s="83"/>
      <c r="B184" s="83"/>
      <c r="E184" s="83"/>
      <c r="H184" s="83"/>
      <c r="N184" s="103"/>
    </row>
    <row r="185" spans="1:14" ht="35.25" customHeight="1" x14ac:dyDescent="0.3">
      <c r="A185" s="83"/>
      <c r="B185" s="83"/>
      <c r="E185" s="83"/>
      <c r="H185" s="83"/>
      <c r="N185" s="103"/>
    </row>
    <row r="186" spans="1:14" ht="35.25" customHeight="1" x14ac:dyDescent="0.3">
      <c r="A186" s="83"/>
      <c r="B186" s="83"/>
      <c r="E186" s="83"/>
      <c r="H186" s="83"/>
      <c r="N186" s="103"/>
    </row>
    <row r="187" spans="1:14" ht="35.25" customHeight="1" x14ac:dyDescent="0.3">
      <c r="A187" s="83"/>
      <c r="B187" s="83"/>
      <c r="E187" s="83"/>
      <c r="H187" s="83"/>
      <c r="N187" s="103"/>
    </row>
    <row r="188" spans="1:14" ht="35.25" customHeight="1" x14ac:dyDescent="0.3">
      <c r="A188" s="83"/>
      <c r="B188" s="83"/>
      <c r="E188" s="83"/>
      <c r="H188" s="83"/>
      <c r="N188" s="103"/>
    </row>
    <row r="189" spans="1:14" ht="35.25" customHeight="1" x14ac:dyDescent="0.3">
      <c r="A189" s="83"/>
      <c r="B189" s="83"/>
      <c r="E189" s="83"/>
      <c r="H189" s="83"/>
      <c r="N189" s="103"/>
    </row>
    <row r="190" spans="1:14" ht="35.25" customHeight="1" x14ac:dyDescent="0.3">
      <c r="A190" s="83"/>
      <c r="B190" s="83"/>
      <c r="E190" s="83"/>
      <c r="H190" s="83"/>
      <c r="N190" s="103"/>
    </row>
    <row r="191" spans="1:14" ht="35.25" customHeight="1" x14ac:dyDescent="0.3">
      <c r="A191" s="83"/>
      <c r="B191" s="83"/>
      <c r="E191" s="83"/>
      <c r="H191" s="83"/>
      <c r="N191" s="103"/>
    </row>
    <row r="192" spans="1:14" ht="35.25" customHeight="1" x14ac:dyDescent="0.3">
      <c r="A192" s="83"/>
      <c r="B192" s="83"/>
      <c r="E192" s="83"/>
      <c r="H192" s="83"/>
      <c r="N192" s="103"/>
    </row>
    <row r="193" spans="1:14" ht="35.25" customHeight="1" x14ac:dyDescent="0.3">
      <c r="A193" s="83"/>
      <c r="B193" s="83"/>
      <c r="E193" s="83"/>
      <c r="H193" s="83"/>
      <c r="N193" s="103"/>
    </row>
    <row r="194" spans="1:14" ht="35.25" customHeight="1" x14ac:dyDescent="0.3">
      <c r="A194" s="83"/>
      <c r="B194" s="83"/>
      <c r="E194" s="83"/>
      <c r="H194" s="83"/>
      <c r="N194" s="103"/>
    </row>
    <row r="195" spans="1:14" ht="35.25" customHeight="1" x14ac:dyDescent="0.3">
      <c r="A195" s="83"/>
      <c r="B195" s="83"/>
      <c r="E195" s="83"/>
      <c r="H195" s="83"/>
      <c r="N195" s="103"/>
    </row>
    <row r="196" spans="1:14" ht="35.25" customHeight="1" x14ac:dyDescent="0.3">
      <c r="A196" s="83"/>
      <c r="B196" s="83"/>
      <c r="E196" s="83"/>
      <c r="H196" s="83"/>
      <c r="N196" s="103"/>
    </row>
    <row r="197" spans="1:14" ht="35.25" customHeight="1" x14ac:dyDescent="0.3">
      <c r="A197" s="83"/>
      <c r="B197" s="83"/>
      <c r="E197" s="83"/>
      <c r="H197" s="83"/>
      <c r="N197" s="103"/>
    </row>
    <row r="198" spans="1:14" ht="35.25" customHeight="1" x14ac:dyDescent="0.3">
      <c r="A198" s="83"/>
      <c r="B198" s="83"/>
      <c r="E198" s="83"/>
      <c r="H198" s="83"/>
      <c r="N198" s="103"/>
    </row>
    <row r="199" spans="1:14" ht="35.25" customHeight="1" x14ac:dyDescent="0.3">
      <c r="A199" s="83"/>
      <c r="B199" s="83"/>
      <c r="E199" s="83"/>
      <c r="H199" s="83"/>
      <c r="N199" s="103"/>
    </row>
    <row r="200" spans="1:14" ht="35.25" customHeight="1" x14ac:dyDescent="0.3">
      <c r="A200" s="83"/>
      <c r="B200" s="83"/>
      <c r="E200" s="83"/>
      <c r="H200" s="83"/>
      <c r="N200" s="103"/>
    </row>
    <row r="201" spans="1:14" ht="35.25" customHeight="1" x14ac:dyDescent="0.3">
      <c r="A201" s="83"/>
      <c r="B201" s="83"/>
      <c r="E201" s="83"/>
      <c r="H201" s="83"/>
      <c r="N201" s="103"/>
    </row>
    <row r="202" spans="1:14" ht="35.25" customHeight="1" x14ac:dyDescent="0.3">
      <c r="A202" s="83"/>
      <c r="B202" s="83"/>
      <c r="E202" s="83"/>
      <c r="H202" s="83"/>
      <c r="N202" s="103"/>
    </row>
    <row r="203" spans="1:14" ht="35.25" customHeight="1" x14ac:dyDescent="0.3">
      <c r="A203" s="83"/>
      <c r="B203" s="83"/>
      <c r="E203" s="83"/>
      <c r="H203" s="83"/>
      <c r="N203" s="103"/>
    </row>
    <row r="204" spans="1:14" ht="35.25" customHeight="1" x14ac:dyDescent="0.3">
      <c r="A204" s="83"/>
      <c r="B204" s="83"/>
      <c r="E204" s="83"/>
      <c r="H204" s="83"/>
      <c r="N204" s="103"/>
    </row>
    <row r="205" spans="1:14" ht="35.25" customHeight="1" x14ac:dyDescent="0.3">
      <c r="A205" s="83"/>
      <c r="B205" s="83"/>
      <c r="E205" s="83"/>
      <c r="H205" s="83"/>
      <c r="N205" s="103"/>
    </row>
    <row r="206" spans="1:14" ht="35.25" customHeight="1" x14ac:dyDescent="0.3">
      <c r="A206" s="83"/>
      <c r="B206" s="83"/>
      <c r="E206" s="83"/>
      <c r="H206" s="83"/>
      <c r="N206" s="103"/>
    </row>
    <row r="207" spans="1:14" ht="35.25" customHeight="1" x14ac:dyDescent="0.3">
      <c r="A207" s="83"/>
      <c r="B207" s="83"/>
      <c r="E207" s="83"/>
      <c r="H207" s="83"/>
      <c r="N207" s="103"/>
    </row>
    <row r="208" spans="1:14" ht="35.25" customHeight="1" x14ac:dyDescent="0.3">
      <c r="A208" s="83"/>
      <c r="B208" s="83"/>
      <c r="E208" s="83"/>
      <c r="H208" s="83"/>
      <c r="N208" s="103"/>
    </row>
    <row r="209" spans="1:14" ht="35.25" customHeight="1" x14ac:dyDescent="0.3">
      <c r="A209" s="83"/>
      <c r="B209" s="83"/>
      <c r="E209" s="83"/>
      <c r="H209" s="83"/>
      <c r="N209" s="103"/>
    </row>
    <row r="210" spans="1:14" ht="35.25" customHeight="1" x14ac:dyDescent="0.3">
      <c r="A210" s="83"/>
      <c r="B210" s="83"/>
      <c r="E210" s="83"/>
      <c r="H210" s="83"/>
      <c r="N210" s="103"/>
    </row>
    <row r="211" spans="1:14" ht="35.25" customHeight="1" x14ac:dyDescent="0.3">
      <c r="A211" s="83"/>
      <c r="B211" s="83"/>
      <c r="E211" s="83"/>
      <c r="H211" s="83"/>
      <c r="N211" s="103"/>
    </row>
    <row r="212" spans="1:14" ht="35.25" customHeight="1" x14ac:dyDescent="0.3">
      <c r="A212" s="83"/>
      <c r="B212" s="83"/>
      <c r="E212" s="83"/>
      <c r="H212" s="83"/>
      <c r="N212" s="103"/>
    </row>
    <row r="213" spans="1:14" ht="35.25" customHeight="1" x14ac:dyDescent="0.3">
      <c r="A213" s="83"/>
      <c r="B213" s="83"/>
      <c r="E213" s="83"/>
      <c r="H213" s="83"/>
      <c r="N213" s="103"/>
    </row>
    <row r="214" spans="1:14" ht="35.25" customHeight="1" x14ac:dyDescent="0.3">
      <c r="A214" s="83"/>
      <c r="B214" s="83"/>
      <c r="E214" s="83"/>
      <c r="H214" s="83"/>
      <c r="N214" s="103"/>
    </row>
    <row r="215" spans="1:14" ht="35.25" customHeight="1" x14ac:dyDescent="0.3">
      <c r="A215" s="83"/>
      <c r="B215" s="83"/>
      <c r="E215" s="83"/>
      <c r="H215" s="83"/>
      <c r="N215" s="103"/>
    </row>
    <row r="216" spans="1:14" ht="35.25" customHeight="1" x14ac:dyDescent="0.3">
      <c r="A216" s="83"/>
      <c r="B216" s="83"/>
      <c r="E216" s="83"/>
      <c r="H216" s="83"/>
      <c r="N216" s="103"/>
    </row>
    <row r="217" spans="1:14" ht="35.25" customHeight="1" x14ac:dyDescent="0.3">
      <c r="A217" s="83"/>
      <c r="B217" s="83"/>
      <c r="E217" s="83"/>
      <c r="H217" s="83"/>
      <c r="N217" s="103"/>
    </row>
    <row r="218" spans="1:14" ht="35.25" customHeight="1" x14ac:dyDescent="0.3">
      <c r="A218" s="83"/>
      <c r="B218" s="83"/>
      <c r="E218" s="83"/>
      <c r="H218" s="83"/>
      <c r="N218" s="103"/>
    </row>
    <row r="219" spans="1:14" ht="35.25" customHeight="1" x14ac:dyDescent="0.3">
      <c r="A219" s="83"/>
      <c r="B219" s="83"/>
      <c r="E219" s="83"/>
      <c r="H219" s="83"/>
      <c r="N219" s="103"/>
    </row>
    <row r="220" spans="1:14" ht="35.25" customHeight="1" x14ac:dyDescent="0.3">
      <c r="A220" s="83"/>
      <c r="B220" s="83"/>
      <c r="E220" s="83"/>
      <c r="H220" s="83"/>
      <c r="N220" s="103"/>
    </row>
    <row r="221" spans="1:14" ht="35.25" customHeight="1" x14ac:dyDescent="0.3">
      <c r="A221" s="83"/>
      <c r="B221" s="83"/>
      <c r="E221" s="83"/>
      <c r="H221" s="83"/>
      <c r="N221" s="103"/>
    </row>
    <row r="222" spans="1:14" ht="35.25" customHeight="1" x14ac:dyDescent="0.3">
      <c r="A222" s="83"/>
      <c r="B222" s="83"/>
      <c r="E222" s="83"/>
      <c r="H222" s="83"/>
      <c r="N222" s="103"/>
    </row>
    <row r="223" spans="1:14" ht="35.25" customHeight="1" x14ac:dyDescent="0.3">
      <c r="A223" s="83"/>
      <c r="B223" s="83"/>
      <c r="E223" s="83"/>
      <c r="H223" s="83"/>
      <c r="N223" s="103"/>
    </row>
    <row r="224" spans="1:14" ht="35.25" customHeight="1" x14ac:dyDescent="0.3">
      <c r="A224" s="83"/>
      <c r="B224" s="83"/>
      <c r="E224" s="83"/>
      <c r="H224" s="83"/>
      <c r="N224" s="103"/>
    </row>
    <row r="225" spans="1:14" ht="35.25" customHeight="1" x14ac:dyDescent="0.3">
      <c r="A225" s="83"/>
      <c r="B225" s="83"/>
      <c r="E225" s="83"/>
      <c r="H225" s="83"/>
      <c r="N225" s="103"/>
    </row>
    <row r="226" spans="1:14" ht="35.25" customHeight="1" x14ac:dyDescent="0.3">
      <c r="A226" s="83"/>
      <c r="B226" s="83"/>
      <c r="E226" s="83"/>
      <c r="H226" s="83"/>
      <c r="N226" s="103"/>
    </row>
    <row r="227" spans="1:14" ht="35.25" customHeight="1" x14ac:dyDescent="0.3">
      <c r="A227" s="83"/>
      <c r="B227" s="83"/>
      <c r="E227" s="83"/>
      <c r="H227" s="83"/>
      <c r="N227" s="103"/>
    </row>
    <row r="228" spans="1:14" ht="35.25" customHeight="1" x14ac:dyDescent="0.3">
      <c r="A228" s="83"/>
      <c r="B228" s="83"/>
      <c r="E228" s="83"/>
      <c r="H228" s="83"/>
      <c r="N228" s="103"/>
    </row>
    <row r="229" spans="1:14" ht="35.25" customHeight="1" x14ac:dyDescent="0.3">
      <c r="A229" s="83"/>
      <c r="B229" s="83"/>
      <c r="E229" s="83"/>
      <c r="H229" s="83"/>
      <c r="N229" s="103"/>
    </row>
    <row r="230" spans="1:14" ht="35.25" customHeight="1" x14ac:dyDescent="0.3">
      <c r="A230" s="83"/>
      <c r="B230" s="83"/>
      <c r="E230" s="83"/>
      <c r="H230" s="83"/>
      <c r="N230" s="103"/>
    </row>
    <row r="231" spans="1:14" ht="35.25" customHeight="1" x14ac:dyDescent="0.3">
      <c r="A231" s="83"/>
      <c r="B231" s="83"/>
      <c r="E231" s="83"/>
      <c r="H231" s="83"/>
      <c r="N231" s="103"/>
    </row>
    <row r="232" spans="1:14" ht="35.25" customHeight="1" x14ac:dyDescent="0.3">
      <c r="A232" s="83"/>
      <c r="B232" s="83"/>
      <c r="E232" s="83"/>
      <c r="H232" s="83"/>
      <c r="N232" s="103"/>
    </row>
    <row r="233" spans="1:14" ht="35.25" customHeight="1" x14ac:dyDescent="0.3">
      <c r="A233" s="83"/>
      <c r="B233" s="83"/>
      <c r="E233" s="83"/>
      <c r="H233" s="83"/>
      <c r="N233" s="103"/>
    </row>
    <row r="234" spans="1:14" ht="35.25" customHeight="1" x14ac:dyDescent="0.3">
      <c r="A234" s="83"/>
      <c r="B234" s="83"/>
      <c r="E234" s="83"/>
      <c r="H234" s="83"/>
      <c r="N234" s="103"/>
    </row>
    <row r="235" spans="1:14" ht="35.25" customHeight="1" x14ac:dyDescent="0.3">
      <c r="A235" s="83"/>
      <c r="B235" s="83"/>
      <c r="E235" s="83"/>
      <c r="H235" s="83"/>
      <c r="N235" s="103"/>
    </row>
    <row r="236" spans="1:14" ht="35.25" customHeight="1" x14ac:dyDescent="0.3">
      <c r="A236" s="83"/>
      <c r="B236" s="83"/>
      <c r="E236" s="83"/>
      <c r="H236" s="83"/>
      <c r="N236" s="103"/>
    </row>
    <row r="237" spans="1:14" ht="35.25" customHeight="1" x14ac:dyDescent="0.3">
      <c r="A237" s="83"/>
      <c r="B237" s="83"/>
      <c r="E237" s="83"/>
      <c r="H237" s="83"/>
      <c r="N237" s="103"/>
    </row>
    <row r="238" spans="1:14" ht="35.25" customHeight="1" x14ac:dyDescent="0.3">
      <c r="A238" s="83"/>
      <c r="B238" s="83"/>
      <c r="E238" s="83"/>
      <c r="H238" s="83"/>
      <c r="N238" s="103"/>
    </row>
    <row r="239" spans="1:14" ht="35.25" customHeight="1" x14ac:dyDescent="0.3">
      <c r="A239" s="83"/>
      <c r="B239" s="83"/>
      <c r="E239" s="83"/>
      <c r="H239" s="83"/>
      <c r="N239" s="103"/>
    </row>
    <row r="240" spans="1:14" ht="35.25" customHeight="1" x14ac:dyDescent="0.3">
      <c r="A240" s="83"/>
      <c r="B240" s="83"/>
      <c r="E240" s="83"/>
      <c r="H240" s="83"/>
      <c r="N240" s="103"/>
    </row>
    <row r="241" spans="1:14" ht="35.25" customHeight="1" x14ac:dyDescent="0.3">
      <c r="A241" s="83"/>
      <c r="B241" s="83"/>
      <c r="E241" s="83"/>
      <c r="H241" s="83"/>
      <c r="N241" s="103"/>
    </row>
    <row r="242" spans="1:14" ht="35.25" customHeight="1" x14ac:dyDescent="0.3">
      <c r="A242" s="83"/>
      <c r="B242" s="83"/>
      <c r="E242" s="83"/>
      <c r="H242" s="83"/>
      <c r="N242" s="103"/>
    </row>
    <row r="243" spans="1:14" ht="35.25" customHeight="1" x14ac:dyDescent="0.3">
      <c r="A243" s="83"/>
      <c r="B243" s="83"/>
      <c r="E243" s="83"/>
      <c r="H243" s="83"/>
      <c r="N243" s="103"/>
    </row>
    <row r="244" spans="1:14" ht="35.25" customHeight="1" x14ac:dyDescent="0.3">
      <c r="A244" s="83"/>
      <c r="B244" s="83"/>
      <c r="E244" s="83"/>
      <c r="H244" s="83"/>
      <c r="N244" s="103"/>
    </row>
    <row r="245" spans="1:14" ht="35.25" customHeight="1" x14ac:dyDescent="0.3">
      <c r="A245" s="83"/>
      <c r="B245" s="83"/>
      <c r="E245" s="83"/>
      <c r="H245" s="83"/>
      <c r="N245" s="103"/>
    </row>
    <row r="246" spans="1:14" ht="35.25" customHeight="1" x14ac:dyDescent="0.3">
      <c r="A246" s="83"/>
      <c r="B246" s="83"/>
      <c r="E246" s="83"/>
      <c r="H246" s="83"/>
      <c r="N246" s="103"/>
    </row>
    <row r="247" spans="1:14" ht="35.25" customHeight="1" x14ac:dyDescent="0.3">
      <c r="A247" s="83"/>
      <c r="B247" s="83"/>
      <c r="E247" s="83"/>
      <c r="H247" s="83"/>
      <c r="N247" s="103"/>
    </row>
    <row r="248" spans="1:14" ht="35.25" customHeight="1" x14ac:dyDescent="0.3">
      <c r="A248" s="83"/>
      <c r="B248" s="83"/>
      <c r="E248" s="83"/>
      <c r="H248" s="83"/>
      <c r="N248" s="103"/>
    </row>
    <row r="249" spans="1:14" ht="35.25" customHeight="1" x14ac:dyDescent="0.3">
      <c r="A249" s="83"/>
      <c r="B249" s="83"/>
      <c r="E249" s="83"/>
      <c r="H249" s="83"/>
      <c r="N249" s="103"/>
    </row>
    <row r="250" spans="1:14" ht="35.25" customHeight="1" x14ac:dyDescent="0.3">
      <c r="A250" s="83"/>
      <c r="B250" s="83"/>
      <c r="E250" s="83"/>
      <c r="H250" s="83"/>
      <c r="N250" s="103"/>
    </row>
    <row r="251" spans="1:14" ht="35.25" customHeight="1" x14ac:dyDescent="0.3">
      <c r="A251" s="83"/>
      <c r="B251" s="83"/>
      <c r="E251" s="83"/>
      <c r="H251" s="83"/>
      <c r="N251" s="103"/>
    </row>
    <row r="252" spans="1:14" ht="35.25" customHeight="1" x14ac:dyDescent="0.3">
      <c r="A252" s="83"/>
      <c r="B252" s="83"/>
      <c r="E252" s="83"/>
      <c r="H252" s="83"/>
      <c r="N252" s="103"/>
    </row>
    <row r="253" spans="1:14" ht="35.25" customHeight="1" x14ac:dyDescent="0.3">
      <c r="A253" s="83"/>
      <c r="B253" s="83"/>
      <c r="E253" s="83"/>
      <c r="H253" s="83"/>
      <c r="N253" s="103"/>
    </row>
    <row r="254" spans="1:14" ht="35.25" customHeight="1" x14ac:dyDescent="0.3">
      <c r="A254" s="83"/>
      <c r="B254" s="83"/>
      <c r="E254" s="83"/>
      <c r="H254" s="83"/>
      <c r="N254" s="103"/>
    </row>
    <row r="255" spans="1:14" ht="15.75" customHeight="1" x14ac:dyDescent="0.3"/>
    <row r="256" spans="1:14"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
    <mergeCell ref="B12:B19"/>
    <mergeCell ref="D54:E54"/>
    <mergeCell ref="G54:H54"/>
  </mergeCells>
  <hyperlinks>
    <hyperlink ref="B1" r:id="rId1" xr:uid="{00000000-0004-0000-0100-000000000000}"/>
    <hyperlink ref="E1" r:id="rId2" xr:uid="{00000000-0004-0000-0100-000001000000}"/>
    <hyperlink ref="H1" r:id="rId3" xr:uid="{00000000-0004-0000-0100-000002000000}"/>
    <hyperlink ref="K1" r:id="rId4" xr:uid="{00000000-0004-0000-0100-000003000000}"/>
    <hyperlink ref="N1" r:id="rId5" xr:uid="{00000000-0004-0000-0100-000004000000}"/>
    <hyperlink ref="K54" r:id="rId6" xr:uid="{00000000-0004-0000-0100-000005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4140625" defaultRowHeight="15" customHeight="1" outlineLevelCol="1" x14ac:dyDescent="0.3"/>
  <cols>
    <col min="1" max="1" width="49.33203125" customWidth="1"/>
    <col min="5" max="5" width="21" customWidth="1"/>
    <col min="6" max="6" width="21.5546875" customWidth="1"/>
    <col min="8" max="11" width="14.44140625" outlineLevel="1"/>
  </cols>
  <sheetData>
    <row r="1" spans="1:26" ht="14.4" x14ac:dyDescent="0.3">
      <c r="A1" s="155" t="s">
        <v>155</v>
      </c>
      <c r="B1" s="216" t="s">
        <v>1</v>
      </c>
      <c r="C1" s="209"/>
      <c r="D1" s="210"/>
      <c r="E1" s="156"/>
      <c r="F1" s="157" t="s">
        <v>156</v>
      </c>
      <c r="G1" s="157" t="s">
        <v>156</v>
      </c>
      <c r="H1" s="158" t="s">
        <v>157</v>
      </c>
      <c r="I1" s="158"/>
      <c r="J1" s="158"/>
      <c r="K1" s="158"/>
      <c r="L1" s="158">
        <v>1</v>
      </c>
      <c r="M1" s="158"/>
      <c r="N1" s="158"/>
      <c r="O1" s="158"/>
      <c r="P1" s="158"/>
      <c r="Q1" s="158"/>
      <c r="R1" s="158"/>
      <c r="S1" s="158"/>
      <c r="T1" s="158"/>
      <c r="U1" s="158"/>
      <c r="V1" s="158"/>
      <c r="W1" s="158"/>
      <c r="X1" s="158"/>
      <c r="Y1" s="158"/>
      <c r="Z1" s="158"/>
    </row>
    <row r="2" spans="1:26" ht="14.4" x14ac:dyDescent="0.3">
      <c r="A2" s="159"/>
      <c r="B2" s="160" t="s">
        <v>133</v>
      </c>
      <c r="C2" s="160"/>
      <c r="D2" s="160" t="s">
        <v>115</v>
      </c>
      <c r="E2" s="160" t="s">
        <v>6</v>
      </c>
      <c r="F2" s="26" t="s">
        <v>158</v>
      </c>
      <c r="G2" s="161" t="s">
        <v>159</v>
      </c>
      <c r="H2" s="162">
        <v>0.18</v>
      </c>
      <c r="I2" s="162">
        <v>0.2</v>
      </c>
      <c r="J2" s="163"/>
      <c r="K2" s="163"/>
      <c r="L2" s="163"/>
      <c r="M2" s="163"/>
      <c r="N2" s="163"/>
      <c r="O2" s="163"/>
      <c r="P2" s="163"/>
      <c r="Q2" s="163"/>
      <c r="R2" s="163"/>
      <c r="S2" s="163"/>
      <c r="T2" s="163"/>
      <c r="U2" s="163"/>
      <c r="V2" s="163"/>
      <c r="W2" s="163"/>
      <c r="X2" s="163"/>
      <c r="Y2" s="163"/>
      <c r="Z2" s="163"/>
    </row>
    <row r="3" spans="1:26" ht="14.4" x14ac:dyDescent="0.3">
      <c r="A3" s="164" t="s">
        <v>160</v>
      </c>
      <c r="B3" s="165">
        <v>9800000</v>
      </c>
      <c r="C3" s="165">
        <v>9800000</v>
      </c>
      <c r="D3" s="165">
        <v>9800000</v>
      </c>
      <c r="E3" s="165">
        <v>0</v>
      </c>
      <c r="F3" s="165">
        <v>9800000</v>
      </c>
      <c r="G3" s="161"/>
      <c r="H3" s="158"/>
      <c r="I3" s="158"/>
      <c r="J3" s="158"/>
      <c r="K3" s="158"/>
      <c r="L3" s="158"/>
      <c r="M3" s="158"/>
      <c r="N3" s="158"/>
      <c r="O3" s="158"/>
      <c r="P3" s="158"/>
      <c r="Q3" s="158"/>
      <c r="R3" s="158"/>
      <c r="S3" s="158"/>
      <c r="T3" s="158"/>
      <c r="U3" s="158"/>
      <c r="V3" s="158"/>
      <c r="W3" s="158"/>
      <c r="X3" s="158"/>
      <c r="Y3" s="158"/>
      <c r="Z3" s="158"/>
    </row>
    <row r="4" spans="1:26" ht="24" x14ac:dyDescent="0.3">
      <c r="A4" s="166" t="s">
        <v>161</v>
      </c>
      <c r="B4" s="167">
        <v>60000</v>
      </c>
      <c r="C4" s="167">
        <v>60000</v>
      </c>
      <c r="D4" s="167">
        <v>60000</v>
      </c>
      <c r="E4" s="167"/>
      <c r="F4" s="167">
        <v>60000</v>
      </c>
      <c r="G4" s="161"/>
      <c r="H4" s="158"/>
      <c r="I4" s="158"/>
      <c r="J4" s="158"/>
      <c r="K4" s="158"/>
      <c r="L4" s="158"/>
      <c r="M4" s="158"/>
      <c r="N4" s="158"/>
      <c r="O4" s="158"/>
      <c r="P4" s="158"/>
      <c r="Q4" s="158"/>
      <c r="R4" s="158"/>
      <c r="S4" s="158"/>
      <c r="T4" s="158"/>
      <c r="U4" s="158"/>
      <c r="V4" s="158"/>
      <c r="W4" s="158"/>
      <c r="X4" s="158"/>
      <c r="Y4" s="158"/>
      <c r="Z4" s="158"/>
    </row>
    <row r="5" spans="1:26" ht="14.4" x14ac:dyDescent="0.3">
      <c r="A5" s="166" t="s">
        <v>162</v>
      </c>
      <c r="B5" s="167">
        <v>40000</v>
      </c>
      <c r="C5" s="167">
        <v>35000</v>
      </c>
      <c r="D5" s="167">
        <v>35000</v>
      </c>
      <c r="E5" s="167"/>
      <c r="F5" s="167">
        <v>35000</v>
      </c>
      <c r="G5" s="161"/>
      <c r="H5" s="158"/>
      <c r="I5" s="158"/>
      <c r="J5" s="158"/>
      <c r="K5" s="158"/>
      <c r="L5" s="158"/>
      <c r="M5" s="158"/>
      <c r="N5" s="158"/>
      <c r="O5" s="158"/>
      <c r="P5" s="158"/>
      <c r="Q5" s="158"/>
      <c r="R5" s="158"/>
      <c r="S5" s="158"/>
      <c r="T5" s="158"/>
      <c r="U5" s="158"/>
      <c r="V5" s="158"/>
      <c r="W5" s="158"/>
      <c r="X5" s="158"/>
      <c r="Y5" s="158"/>
      <c r="Z5" s="158"/>
    </row>
    <row r="6" spans="1:26" ht="14.4" x14ac:dyDescent="0.3">
      <c r="A6" s="166" t="s">
        <v>163</v>
      </c>
      <c r="B6" s="167">
        <v>100000</v>
      </c>
      <c r="C6" s="167">
        <v>20000</v>
      </c>
      <c r="D6" s="167">
        <v>20000</v>
      </c>
      <c r="E6" s="167"/>
      <c r="F6" s="167">
        <v>20000</v>
      </c>
      <c r="G6" s="168"/>
      <c r="H6" s="158"/>
      <c r="I6" s="158"/>
      <c r="J6" s="158"/>
      <c r="K6" s="158"/>
      <c r="L6" s="158"/>
      <c r="M6" s="158"/>
      <c r="N6" s="158"/>
      <c r="O6" s="158"/>
      <c r="P6" s="158"/>
      <c r="Q6" s="158"/>
      <c r="R6" s="158"/>
      <c r="S6" s="158"/>
      <c r="T6" s="158"/>
      <c r="U6" s="158"/>
      <c r="V6" s="158"/>
      <c r="W6" s="158"/>
      <c r="X6" s="158"/>
      <c r="Y6" s="158"/>
      <c r="Z6" s="158"/>
    </row>
    <row r="7" spans="1:26" ht="14.4" x14ac:dyDescent="0.3">
      <c r="A7" s="166" t="s">
        <v>164</v>
      </c>
      <c r="B7" s="167">
        <v>30000</v>
      </c>
      <c r="C7" s="167">
        <v>30000</v>
      </c>
      <c r="D7" s="167">
        <v>100000</v>
      </c>
      <c r="E7" s="167">
        <v>0</v>
      </c>
      <c r="F7" s="167">
        <v>30000</v>
      </c>
      <c r="G7" s="168"/>
      <c r="H7" s="158"/>
      <c r="I7" s="158"/>
      <c r="J7" s="158"/>
      <c r="K7" s="158"/>
      <c r="L7" s="158"/>
      <c r="M7" s="158"/>
      <c r="N7" s="158"/>
      <c r="O7" s="158"/>
      <c r="P7" s="158"/>
      <c r="Q7" s="158"/>
      <c r="R7" s="158"/>
      <c r="S7" s="158"/>
      <c r="T7" s="158"/>
      <c r="U7" s="158"/>
      <c r="V7" s="158"/>
      <c r="W7" s="158"/>
      <c r="X7" s="158"/>
      <c r="Y7" s="158"/>
      <c r="Z7" s="158"/>
    </row>
    <row r="8" spans="1:26" ht="14.4" x14ac:dyDescent="0.3">
      <c r="A8" s="166" t="s">
        <v>165</v>
      </c>
      <c r="B8" s="167">
        <v>80000</v>
      </c>
      <c r="C8" s="167">
        <v>60000</v>
      </c>
      <c r="D8" s="167">
        <v>60000</v>
      </c>
      <c r="E8" s="167"/>
      <c r="F8" s="167">
        <v>60000</v>
      </c>
      <c r="G8" s="168"/>
      <c r="H8" s="158"/>
      <c r="I8" s="158"/>
      <c r="J8" s="158"/>
      <c r="K8" s="158"/>
      <c r="L8" s="158"/>
      <c r="M8" s="158"/>
      <c r="N8" s="158"/>
      <c r="O8" s="158"/>
      <c r="P8" s="158"/>
      <c r="Q8" s="158"/>
      <c r="R8" s="158"/>
      <c r="S8" s="158"/>
      <c r="T8" s="158"/>
      <c r="U8" s="158"/>
      <c r="V8" s="158"/>
      <c r="W8" s="158"/>
      <c r="X8" s="158"/>
      <c r="Y8" s="158"/>
      <c r="Z8" s="158"/>
    </row>
    <row r="9" spans="1:26" ht="14.4" x14ac:dyDescent="0.3">
      <c r="A9" s="169" t="s">
        <v>112</v>
      </c>
      <c r="B9" s="170">
        <f t="shared" ref="B9:D9" si="0">SUM(B4:B8)</f>
        <v>310000</v>
      </c>
      <c r="C9" s="170">
        <f t="shared" si="0"/>
        <v>205000</v>
      </c>
      <c r="D9" s="170">
        <f t="shared" si="0"/>
        <v>275000</v>
      </c>
      <c r="E9" s="170">
        <f>E4+E5+E6+E7+E8</f>
        <v>0</v>
      </c>
      <c r="F9" s="170">
        <f>SUM(F4:F8)</f>
        <v>205000</v>
      </c>
      <c r="G9" s="168"/>
      <c r="H9" s="158"/>
      <c r="I9" s="158"/>
      <c r="J9" s="158"/>
      <c r="K9" s="158"/>
      <c r="L9" s="158"/>
      <c r="M9" s="158"/>
      <c r="N9" s="158"/>
      <c r="O9" s="158"/>
      <c r="P9" s="158"/>
      <c r="Q9" s="158"/>
      <c r="R9" s="158"/>
      <c r="S9" s="158"/>
      <c r="T9" s="158"/>
      <c r="U9" s="158"/>
      <c r="V9" s="158"/>
      <c r="W9" s="158"/>
      <c r="X9" s="158"/>
      <c r="Y9" s="158"/>
      <c r="Z9" s="158"/>
    </row>
    <row r="10" spans="1:26" ht="14.4" x14ac:dyDescent="0.3">
      <c r="A10" s="171" t="s">
        <v>23</v>
      </c>
      <c r="B10" s="165">
        <f t="shared" ref="B10:F10" si="1">SUM(B3,B9)</f>
        <v>10110000</v>
      </c>
      <c r="C10" s="165">
        <f t="shared" si="1"/>
        <v>10005000</v>
      </c>
      <c r="D10" s="165">
        <f t="shared" si="1"/>
        <v>10075000</v>
      </c>
      <c r="E10" s="165">
        <f t="shared" si="1"/>
        <v>0</v>
      </c>
      <c r="F10" s="165">
        <f t="shared" si="1"/>
        <v>10005000</v>
      </c>
      <c r="G10" s="168"/>
      <c r="H10" s="158"/>
      <c r="I10" s="158"/>
      <c r="J10" s="158"/>
      <c r="K10" s="158"/>
      <c r="L10" s="158"/>
      <c r="M10" s="158"/>
      <c r="N10" s="158"/>
      <c r="O10" s="158"/>
      <c r="P10" s="158"/>
      <c r="Q10" s="158"/>
      <c r="R10" s="158"/>
      <c r="S10" s="158"/>
      <c r="T10" s="158"/>
      <c r="U10" s="158"/>
      <c r="V10" s="158"/>
      <c r="W10" s="158"/>
      <c r="X10" s="158"/>
      <c r="Y10" s="158"/>
      <c r="Z10" s="158"/>
    </row>
    <row r="11" spans="1:26" ht="14.4" x14ac:dyDescent="0.3">
      <c r="A11" s="172"/>
      <c r="B11" s="173"/>
      <c r="C11" s="173"/>
      <c r="D11" s="173"/>
      <c r="E11" s="173"/>
      <c r="F11" s="170"/>
      <c r="G11" s="168"/>
      <c r="H11" s="158"/>
      <c r="I11" s="158"/>
      <c r="J11" s="158"/>
      <c r="K11" s="158"/>
      <c r="L11" s="158"/>
      <c r="M11" s="158"/>
      <c r="N11" s="158"/>
      <c r="O11" s="158"/>
      <c r="P11" s="158"/>
      <c r="Q11" s="158"/>
      <c r="R11" s="158"/>
      <c r="S11" s="158"/>
      <c r="T11" s="158"/>
      <c r="U11" s="158"/>
      <c r="V11" s="158"/>
      <c r="W11" s="158"/>
      <c r="X11" s="158"/>
      <c r="Y11" s="158"/>
      <c r="Z11" s="158"/>
    </row>
    <row r="12" spans="1:26" ht="14.4" x14ac:dyDescent="0.3">
      <c r="A12" s="174" t="s">
        <v>166</v>
      </c>
      <c r="B12" s="175">
        <v>12000000</v>
      </c>
      <c r="C12" s="175">
        <v>12200000</v>
      </c>
      <c r="D12" s="175">
        <v>12200000</v>
      </c>
      <c r="E12" s="175">
        <v>0</v>
      </c>
      <c r="F12" s="175">
        <v>12200000</v>
      </c>
      <c r="G12" s="168"/>
      <c r="H12" s="158"/>
      <c r="I12" s="158"/>
      <c r="J12" s="158"/>
      <c r="K12" s="158"/>
      <c r="L12" s="158"/>
      <c r="M12" s="158"/>
      <c r="N12" s="158"/>
      <c r="O12" s="158"/>
      <c r="P12" s="158"/>
      <c r="Q12" s="158"/>
      <c r="R12" s="158"/>
      <c r="S12" s="158"/>
      <c r="T12" s="158"/>
      <c r="U12" s="158"/>
      <c r="V12" s="158"/>
      <c r="W12" s="158"/>
      <c r="X12" s="158"/>
      <c r="Y12" s="158"/>
      <c r="Z12" s="158"/>
    </row>
    <row r="13" spans="1:26" ht="14.4" x14ac:dyDescent="0.3">
      <c r="A13" s="166" t="s">
        <v>167</v>
      </c>
      <c r="B13" s="176">
        <v>6</v>
      </c>
      <c r="C13" s="176">
        <v>4</v>
      </c>
      <c r="D13" s="176">
        <v>3</v>
      </c>
      <c r="E13" s="176">
        <v>0</v>
      </c>
      <c r="F13" s="176">
        <v>4</v>
      </c>
      <c r="G13" s="168"/>
      <c r="H13" s="158"/>
      <c r="I13" s="158"/>
      <c r="J13" s="158"/>
      <c r="K13" s="158"/>
      <c r="L13" s="158"/>
      <c r="M13" s="158"/>
      <c r="N13" s="158"/>
      <c r="O13" s="158"/>
      <c r="P13" s="158"/>
      <c r="Q13" s="158"/>
      <c r="R13" s="158"/>
      <c r="S13" s="158"/>
      <c r="T13" s="158"/>
      <c r="U13" s="158"/>
      <c r="V13" s="158"/>
      <c r="W13" s="158"/>
      <c r="X13" s="158"/>
      <c r="Y13" s="158"/>
      <c r="Z13" s="158"/>
    </row>
    <row r="14" spans="1:26" ht="14.4" x14ac:dyDescent="0.3">
      <c r="A14" s="217" t="s">
        <v>168</v>
      </c>
      <c r="B14" s="209"/>
      <c r="C14" s="209"/>
      <c r="D14" s="209"/>
      <c r="E14" s="209"/>
      <c r="F14" s="210"/>
      <c r="G14" s="168"/>
      <c r="H14" s="158"/>
      <c r="I14" s="158"/>
      <c r="J14" s="158"/>
      <c r="K14" s="158"/>
      <c r="L14" s="158"/>
      <c r="M14" s="158"/>
      <c r="N14" s="158"/>
      <c r="O14" s="158"/>
      <c r="P14" s="158"/>
      <c r="Q14" s="158"/>
      <c r="R14" s="158"/>
      <c r="S14" s="158"/>
      <c r="T14" s="158"/>
      <c r="U14" s="158"/>
      <c r="V14" s="158"/>
      <c r="W14" s="158"/>
      <c r="X14" s="158"/>
      <c r="Y14" s="158"/>
      <c r="Z14" s="158"/>
    </row>
    <row r="15" spans="1:26" ht="14.4" x14ac:dyDescent="0.3">
      <c r="A15" s="177" t="s">
        <v>27</v>
      </c>
      <c r="B15" s="178">
        <f t="shared" ref="B15:F15" si="2">B12-B10</f>
        <v>1890000</v>
      </c>
      <c r="C15" s="178">
        <f t="shared" si="2"/>
        <v>2195000</v>
      </c>
      <c r="D15" s="178">
        <f t="shared" si="2"/>
        <v>2125000</v>
      </c>
      <c r="E15" s="175">
        <f t="shared" si="2"/>
        <v>0</v>
      </c>
      <c r="F15" s="178">
        <f t="shared" si="2"/>
        <v>2195000</v>
      </c>
      <c r="G15" s="168"/>
      <c r="H15" s="158"/>
      <c r="I15" s="158"/>
      <c r="J15" s="158"/>
      <c r="K15" s="158"/>
      <c r="L15" s="158"/>
      <c r="M15" s="158"/>
      <c r="N15" s="158"/>
      <c r="O15" s="158"/>
      <c r="P15" s="158"/>
      <c r="Q15" s="158"/>
      <c r="R15" s="158"/>
      <c r="S15" s="158"/>
      <c r="T15" s="158"/>
      <c r="U15" s="158"/>
      <c r="V15" s="158"/>
      <c r="W15" s="158"/>
      <c r="X15" s="158"/>
      <c r="Y15" s="158"/>
      <c r="Z15" s="158"/>
    </row>
    <row r="16" spans="1:26" ht="14.4" x14ac:dyDescent="0.3">
      <c r="A16" s="177" t="s">
        <v>169</v>
      </c>
      <c r="B16" s="179">
        <f t="shared" ref="B16:F16" si="3">(B15)/B10</f>
        <v>0.18694362017804153</v>
      </c>
      <c r="C16" s="179">
        <f t="shared" si="3"/>
        <v>0.21939030484757621</v>
      </c>
      <c r="D16" s="179">
        <f t="shared" si="3"/>
        <v>0.21091811414392059</v>
      </c>
      <c r="E16" s="180" t="e">
        <f t="shared" si="3"/>
        <v>#DIV/0!</v>
      </c>
      <c r="F16" s="179">
        <f t="shared" si="3"/>
        <v>0.21939030484757621</v>
      </c>
      <c r="G16" s="168"/>
      <c r="H16" s="158"/>
      <c r="I16" s="158"/>
      <c r="J16" s="158"/>
      <c r="K16" s="158"/>
      <c r="L16" s="158"/>
      <c r="M16" s="158"/>
      <c r="N16" s="158"/>
      <c r="O16" s="158"/>
      <c r="P16" s="158"/>
      <c r="Q16" s="158"/>
      <c r="R16" s="158"/>
      <c r="S16" s="158"/>
      <c r="T16" s="158"/>
      <c r="U16" s="158"/>
      <c r="V16" s="158"/>
      <c r="W16" s="158"/>
      <c r="X16" s="158"/>
      <c r="Y16" s="158"/>
      <c r="Z16" s="158"/>
    </row>
    <row r="17" spans="1:26" ht="14.4" x14ac:dyDescent="0.3">
      <c r="A17" s="174" t="s">
        <v>170</v>
      </c>
      <c r="B17" s="179">
        <f t="shared" ref="B17:F17" si="4">(B16/B13)*12</f>
        <v>0.37388724035608306</v>
      </c>
      <c r="C17" s="179">
        <f t="shared" si="4"/>
        <v>0.65817091454272858</v>
      </c>
      <c r="D17" s="179">
        <f t="shared" si="4"/>
        <v>0.84367245657568235</v>
      </c>
      <c r="E17" s="181" t="e">
        <f t="shared" si="4"/>
        <v>#DIV/0!</v>
      </c>
      <c r="F17" s="179">
        <f t="shared" si="4"/>
        <v>0.65817091454272858</v>
      </c>
      <c r="G17" s="168"/>
      <c r="H17" s="158"/>
      <c r="I17" s="158"/>
      <c r="J17" s="158"/>
      <c r="K17" s="158"/>
      <c r="L17" s="158"/>
      <c r="M17" s="158"/>
      <c r="N17" s="158"/>
      <c r="O17" s="158"/>
      <c r="P17" s="158"/>
      <c r="Q17" s="158"/>
      <c r="R17" s="158"/>
      <c r="S17" s="158"/>
      <c r="T17" s="158"/>
      <c r="U17" s="158"/>
      <c r="V17" s="158"/>
      <c r="W17" s="158"/>
      <c r="X17" s="158"/>
      <c r="Y17" s="158"/>
      <c r="Z17" s="158"/>
    </row>
    <row r="18" spans="1:26" ht="14.4" x14ac:dyDescent="0.3">
      <c r="A18" s="217" t="s">
        <v>32</v>
      </c>
      <c r="B18" s="209"/>
      <c r="C18" s="209"/>
      <c r="D18" s="209"/>
      <c r="E18" s="209"/>
      <c r="F18" s="210"/>
      <c r="G18" s="168"/>
      <c r="H18" s="158"/>
      <c r="I18" s="158"/>
      <c r="J18" s="158"/>
      <c r="K18" s="158"/>
      <c r="L18" s="158"/>
      <c r="M18" s="158"/>
      <c r="N18" s="158"/>
      <c r="O18" s="158"/>
      <c r="P18" s="158"/>
      <c r="Q18" s="158"/>
      <c r="R18" s="158"/>
      <c r="S18" s="158"/>
      <c r="T18" s="158"/>
      <c r="U18" s="158"/>
      <c r="V18" s="158"/>
      <c r="W18" s="158"/>
      <c r="X18" s="158"/>
      <c r="Y18" s="158"/>
      <c r="Z18" s="158"/>
    </row>
    <row r="19" spans="1:26" ht="14.4" x14ac:dyDescent="0.3">
      <c r="A19" s="182" t="s">
        <v>171</v>
      </c>
      <c r="B19" s="183">
        <f t="shared" ref="B19:F19" si="5">B15</f>
        <v>1890000</v>
      </c>
      <c r="C19" s="183">
        <f t="shared" si="5"/>
        <v>2195000</v>
      </c>
      <c r="D19" s="183">
        <f t="shared" si="5"/>
        <v>2125000</v>
      </c>
      <c r="E19" s="183">
        <f t="shared" si="5"/>
        <v>0</v>
      </c>
      <c r="F19" s="183">
        <f t="shared" si="5"/>
        <v>2195000</v>
      </c>
      <c r="G19" s="168"/>
      <c r="H19" s="158"/>
      <c r="I19" s="158"/>
      <c r="J19" s="158"/>
      <c r="K19" s="158"/>
      <c r="L19" s="158"/>
      <c r="M19" s="158"/>
      <c r="N19" s="158"/>
      <c r="O19" s="158"/>
      <c r="P19" s="158"/>
      <c r="Q19" s="158"/>
      <c r="R19" s="158"/>
      <c r="S19" s="158"/>
      <c r="T19" s="158"/>
      <c r="U19" s="158"/>
      <c r="V19" s="158"/>
      <c r="W19" s="158"/>
      <c r="X19" s="158"/>
      <c r="Y19" s="158"/>
      <c r="Z19" s="158"/>
    </row>
    <row r="20" spans="1:26" ht="14.4" x14ac:dyDescent="0.3">
      <c r="A20" s="166" t="s">
        <v>172</v>
      </c>
      <c r="B20" s="184">
        <f t="shared" ref="B20:F20" si="6">100%-B22</f>
        <v>0.5</v>
      </c>
      <c r="C20" s="184">
        <f t="shared" si="6"/>
        <v>0.5</v>
      </c>
      <c r="D20" s="184">
        <f t="shared" si="6"/>
        <v>0.5</v>
      </c>
      <c r="E20" s="184">
        <f t="shared" si="6"/>
        <v>0.5</v>
      </c>
      <c r="F20" s="184">
        <f t="shared" si="6"/>
        <v>0.5</v>
      </c>
      <c r="G20" s="168"/>
      <c r="H20" s="158"/>
      <c r="I20" s="158"/>
      <c r="J20" s="158"/>
      <c r="K20" s="158"/>
      <c r="L20" s="158"/>
      <c r="M20" s="158"/>
      <c r="N20" s="158"/>
      <c r="O20" s="158"/>
      <c r="P20" s="158"/>
      <c r="Q20" s="158"/>
      <c r="R20" s="158"/>
      <c r="S20" s="158"/>
      <c r="T20" s="158"/>
      <c r="U20" s="158"/>
      <c r="V20" s="158"/>
      <c r="W20" s="158"/>
      <c r="X20" s="158"/>
      <c r="Y20" s="158"/>
      <c r="Z20" s="158"/>
    </row>
    <row r="21" spans="1:26" ht="15.75" customHeight="1" x14ac:dyDescent="0.3">
      <c r="A21" s="185" t="s">
        <v>173</v>
      </c>
      <c r="B21" s="167">
        <f t="shared" ref="B21:F21" si="7">B19*B20</f>
        <v>945000</v>
      </c>
      <c r="C21" s="167">
        <f t="shared" si="7"/>
        <v>1097500</v>
      </c>
      <c r="D21" s="167">
        <f t="shared" si="7"/>
        <v>1062500</v>
      </c>
      <c r="E21" s="167">
        <f t="shared" si="7"/>
        <v>0</v>
      </c>
      <c r="F21" s="167">
        <f t="shared" si="7"/>
        <v>1097500</v>
      </c>
      <c r="G21" s="168"/>
      <c r="H21" s="158"/>
      <c r="I21" s="158"/>
      <c r="J21" s="158"/>
      <c r="K21" s="158"/>
      <c r="L21" s="158"/>
      <c r="M21" s="158"/>
      <c r="N21" s="158"/>
      <c r="O21" s="158"/>
      <c r="P21" s="158"/>
      <c r="Q21" s="158"/>
      <c r="R21" s="158"/>
      <c r="S21" s="158"/>
      <c r="T21" s="158"/>
      <c r="U21" s="158"/>
      <c r="V21" s="158"/>
      <c r="W21" s="158"/>
      <c r="X21" s="158"/>
      <c r="Y21" s="158"/>
      <c r="Z21" s="158"/>
    </row>
    <row r="22" spans="1:26" ht="15.75" customHeight="1" x14ac:dyDescent="0.3">
      <c r="A22" s="166" t="s">
        <v>174</v>
      </c>
      <c r="B22" s="184">
        <v>0.5</v>
      </c>
      <c r="C22" s="184">
        <f>B22</f>
        <v>0.5</v>
      </c>
      <c r="D22" s="184">
        <f t="shared" ref="D22:E22" si="8">B22</f>
        <v>0.5</v>
      </c>
      <c r="E22" s="184">
        <f t="shared" si="8"/>
        <v>0.5</v>
      </c>
      <c r="F22" s="184">
        <f>E22</f>
        <v>0.5</v>
      </c>
      <c r="G22" s="168"/>
      <c r="I22" s="158"/>
      <c r="J22" s="158"/>
      <c r="K22" s="158"/>
      <c r="L22" s="158"/>
      <c r="M22" s="158"/>
      <c r="N22" s="158"/>
      <c r="O22" s="158"/>
      <c r="P22" s="158"/>
      <c r="Q22" s="158"/>
      <c r="R22" s="158"/>
      <c r="S22" s="158"/>
      <c r="T22" s="158"/>
      <c r="U22" s="158"/>
      <c r="V22" s="158"/>
      <c r="W22" s="158"/>
      <c r="X22" s="158"/>
      <c r="Y22" s="158"/>
      <c r="Z22" s="158"/>
    </row>
    <row r="23" spans="1:26" ht="15.75" customHeight="1" x14ac:dyDescent="0.3">
      <c r="A23" s="186" t="s">
        <v>175</v>
      </c>
      <c r="B23" s="187">
        <f t="shared" ref="B23:F23" si="9">B19*B22</f>
        <v>945000</v>
      </c>
      <c r="C23" s="187">
        <f t="shared" si="9"/>
        <v>1097500</v>
      </c>
      <c r="D23" s="187">
        <f t="shared" si="9"/>
        <v>1062500</v>
      </c>
      <c r="E23" s="187">
        <f t="shared" si="9"/>
        <v>0</v>
      </c>
      <c r="F23" s="187">
        <f t="shared" si="9"/>
        <v>1097500</v>
      </c>
      <c r="G23" s="168"/>
      <c r="H23" s="158"/>
      <c r="I23" s="158"/>
      <c r="J23" s="158"/>
      <c r="K23" s="158"/>
      <c r="L23" s="158"/>
      <c r="M23" s="158"/>
      <c r="N23" s="158"/>
      <c r="O23" s="158"/>
      <c r="P23" s="158"/>
      <c r="Q23" s="158"/>
      <c r="R23" s="158"/>
      <c r="S23" s="158"/>
      <c r="T23" s="158"/>
      <c r="U23" s="158"/>
      <c r="V23" s="158"/>
      <c r="W23" s="158"/>
      <c r="X23" s="158"/>
      <c r="Y23" s="158"/>
      <c r="Z23" s="158"/>
    </row>
    <row r="24" spans="1:26" ht="15.75" customHeight="1" x14ac:dyDescent="0.3">
      <c r="A24" s="188" t="s">
        <v>176</v>
      </c>
      <c r="B24" s="189"/>
      <c r="C24" s="189"/>
      <c r="D24" s="189"/>
      <c r="E24" s="190"/>
      <c r="F24" s="191"/>
      <c r="G24" s="168"/>
      <c r="H24" s="158"/>
      <c r="I24" s="158"/>
      <c r="J24" s="158"/>
      <c r="K24" s="158"/>
      <c r="L24" s="158"/>
      <c r="M24" s="158"/>
      <c r="N24" s="158"/>
      <c r="O24" s="158"/>
      <c r="P24" s="158"/>
      <c r="Q24" s="158"/>
      <c r="R24" s="158"/>
      <c r="S24" s="158"/>
      <c r="T24" s="158"/>
      <c r="U24" s="158"/>
      <c r="V24" s="158"/>
      <c r="W24" s="158"/>
      <c r="X24" s="158"/>
      <c r="Y24" s="158"/>
      <c r="Z24" s="158"/>
    </row>
    <row r="25" spans="1:26" ht="15.75" customHeight="1" x14ac:dyDescent="0.3">
      <c r="A25" s="188" t="s">
        <v>177</v>
      </c>
      <c r="B25" s="189"/>
      <c r="C25" s="189"/>
      <c r="D25" s="189"/>
      <c r="E25" s="190"/>
      <c r="F25" s="191"/>
      <c r="G25" s="168"/>
      <c r="H25" s="158"/>
      <c r="I25" s="158"/>
      <c r="J25" s="158"/>
      <c r="K25" s="158"/>
      <c r="L25" s="158"/>
      <c r="M25" s="158"/>
      <c r="N25" s="158"/>
      <c r="O25" s="158"/>
      <c r="P25" s="158"/>
      <c r="Q25" s="158"/>
      <c r="R25" s="158"/>
      <c r="S25" s="158"/>
      <c r="T25" s="158"/>
      <c r="U25" s="158"/>
      <c r="V25" s="158"/>
      <c r="W25" s="158"/>
      <c r="X25" s="158"/>
      <c r="Y25" s="158"/>
      <c r="Z25" s="158"/>
    </row>
    <row r="26" spans="1:26" ht="15.75" customHeight="1" x14ac:dyDescent="0.3">
      <c r="A26" s="188" t="s">
        <v>178</v>
      </c>
      <c r="B26" s="189"/>
      <c r="C26" s="189"/>
      <c r="D26" s="189"/>
      <c r="E26" s="190"/>
      <c r="F26" s="191"/>
      <c r="G26" s="168"/>
      <c r="H26" s="158"/>
      <c r="I26" s="158"/>
      <c r="J26" s="158"/>
      <c r="K26" s="158"/>
      <c r="L26" s="158"/>
      <c r="M26" s="158"/>
      <c r="N26" s="158"/>
      <c r="O26" s="158"/>
      <c r="P26" s="158"/>
      <c r="Q26" s="158"/>
      <c r="R26" s="158"/>
      <c r="S26" s="158"/>
      <c r="T26" s="158"/>
      <c r="U26" s="158"/>
      <c r="V26" s="158"/>
      <c r="W26" s="158"/>
      <c r="X26" s="158"/>
      <c r="Y26" s="158"/>
      <c r="Z26" s="158"/>
    </row>
    <row r="27" spans="1:26" ht="15.75" customHeight="1" x14ac:dyDescent="0.3">
      <c r="A27" s="188" t="s">
        <v>179</v>
      </c>
      <c r="B27" s="189">
        <f t="shared" ref="B27:F27" si="10">B23/B10</f>
        <v>9.3471810089020765E-2</v>
      </c>
      <c r="C27" s="189">
        <f t="shared" si="10"/>
        <v>0.10969515242378811</v>
      </c>
      <c r="D27" s="189">
        <f t="shared" si="10"/>
        <v>0.10545905707196029</v>
      </c>
      <c r="E27" s="190" t="e">
        <f t="shared" si="10"/>
        <v>#DIV/0!</v>
      </c>
      <c r="F27" s="189">
        <f t="shared" si="10"/>
        <v>0.10969515242378811</v>
      </c>
      <c r="G27" s="168"/>
      <c r="H27" s="158"/>
      <c r="I27" s="158"/>
      <c r="J27" s="158"/>
      <c r="K27" s="158"/>
      <c r="L27" s="158"/>
      <c r="M27" s="158"/>
      <c r="N27" s="158"/>
      <c r="O27" s="158"/>
      <c r="P27" s="158"/>
      <c r="Q27" s="158"/>
      <c r="R27" s="158"/>
      <c r="S27" s="158"/>
      <c r="T27" s="158"/>
      <c r="U27" s="158"/>
      <c r="V27" s="158"/>
      <c r="W27" s="158"/>
      <c r="X27" s="158"/>
      <c r="Y27" s="158"/>
      <c r="Z27" s="158"/>
    </row>
    <row r="28" spans="1:26" ht="15.75" customHeight="1" x14ac:dyDescent="0.3">
      <c r="A28" s="192" t="s">
        <v>180</v>
      </c>
      <c r="B28" s="189">
        <f t="shared" ref="B28:F28" si="11">B27/B13*12</f>
        <v>0.18694362017804153</v>
      </c>
      <c r="C28" s="189">
        <f t="shared" si="11"/>
        <v>0.32908545727136429</v>
      </c>
      <c r="D28" s="189">
        <f t="shared" si="11"/>
        <v>0.42183622828784118</v>
      </c>
      <c r="E28" s="193" t="e">
        <f t="shared" si="11"/>
        <v>#DIV/0!</v>
      </c>
      <c r="F28" s="189">
        <f t="shared" si="11"/>
        <v>0.32908545727136429</v>
      </c>
      <c r="G28" s="168"/>
      <c r="H28" s="158"/>
      <c r="I28" s="158"/>
      <c r="J28" s="158"/>
      <c r="K28" s="158"/>
      <c r="L28" s="158"/>
      <c r="M28" s="158"/>
      <c r="N28" s="158"/>
      <c r="O28" s="158"/>
      <c r="P28" s="158"/>
      <c r="Q28" s="158"/>
      <c r="R28" s="158"/>
      <c r="S28" s="158"/>
      <c r="T28" s="158"/>
      <c r="U28" s="158"/>
      <c r="V28" s="158"/>
      <c r="W28" s="158"/>
      <c r="X28" s="158"/>
      <c r="Y28" s="158"/>
      <c r="Z28" s="158"/>
    </row>
    <row r="29" spans="1:26" ht="15.75" customHeight="1" x14ac:dyDescent="0.3">
      <c r="A29" s="185"/>
      <c r="B29" s="194"/>
      <c r="C29" s="194"/>
      <c r="D29" s="194"/>
      <c r="E29" s="185"/>
      <c r="F29" s="185"/>
      <c r="G29" s="168"/>
      <c r="H29" s="158"/>
      <c r="I29" s="158"/>
      <c r="J29" s="158"/>
      <c r="K29" s="158"/>
      <c r="L29" s="158"/>
      <c r="M29" s="158"/>
      <c r="N29" s="158"/>
      <c r="O29" s="158"/>
      <c r="P29" s="158"/>
      <c r="Q29" s="158"/>
      <c r="R29" s="158"/>
      <c r="S29" s="158"/>
      <c r="T29" s="158"/>
      <c r="U29" s="158"/>
      <c r="V29" s="158"/>
      <c r="W29" s="158"/>
      <c r="X29" s="158"/>
      <c r="Y29" s="158"/>
      <c r="Z29" s="158"/>
    </row>
    <row r="30" spans="1:26" ht="15.75" customHeight="1" x14ac:dyDescent="0.3">
      <c r="A30" s="218" t="s">
        <v>45</v>
      </c>
      <c r="B30" s="209"/>
      <c r="C30" s="209"/>
      <c r="D30" s="209"/>
      <c r="E30" s="209"/>
      <c r="F30" s="210"/>
      <c r="G30" s="168"/>
      <c r="H30" s="158"/>
      <c r="I30" s="158"/>
      <c r="J30" s="158"/>
      <c r="K30" s="158"/>
      <c r="L30" s="158"/>
      <c r="M30" s="158"/>
      <c r="N30" s="158"/>
      <c r="O30" s="158"/>
      <c r="P30" s="158"/>
      <c r="Q30" s="158"/>
      <c r="R30" s="158"/>
      <c r="S30" s="158"/>
      <c r="T30" s="158"/>
      <c r="U30" s="158"/>
      <c r="V30" s="158"/>
      <c r="W30" s="158"/>
      <c r="X30" s="158"/>
      <c r="Y30" s="158"/>
      <c r="Z30" s="158"/>
    </row>
    <row r="31" spans="1:26" ht="15.75" customHeight="1" x14ac:dyDescent="0.3">
      <c r="A31" s="160" t="s">
        <v>46</v>
      </c>
      <c r="B31" s="195" t="s">
        <v>47</v>
      </c>
      <c r="C31" s="196" t="s">
        <v>48</v>
      </c>
      <c r="D31" s="196" t="s">
        <v>49</v>
      </c>
      <c r="E31" s="196" t="s">
        <v>50</v>
      </c>
      <c r="F31" s="196" t="s">
        <v>51</v>
      </c>
      <c r="G31" s="168"/>
      <c r="H31" s="158"/>
      <c r="I31" s="158"/>
      <c r="J31" s="158"/>
      <c r="K31" s="158"/>
      <c r="L31" s="158"/>
      <c r="M31" s="158"/>
      <c r="N31" s="158"/>
      <c r="O31" s="158"/>
      <c r="P31" s="158"/>
      <c r="Q31" s="158"/>
      <c r="R31" s="158"/>
      <c r="S31" s="158"/>
      <c r="T31" s="158"/>
      <c r="U31" s="158"/>
      <c r="V31" s="158"/>
      <c r="W31" s="158"/>
      <c r="X31" s="158"/>
      <c r="Y31" s="158"/>
      <c r="Z31" s="158"/>
    </row>
    <row r="32" spans="1:26" ht="15.75" customHeight="1" x14ac:dyDescent="0.3">
      <c r="A32" s="197" t="s">
        <v>181</v>
      </c>
      <c r="B32" s="198"/>
      <c r="C32" s="199" t="e">
        <f>B32/E10</f>
        <v>#DIV/0!</v>
      </c>
      <c r="D32" s="198" t="e">
        <f>E23*C32</f>
        <v>#DIV/0!</v>
      </c>
      <c r="E32" s="200" t="e">
        <f t="shared" ref="E32:E35" si="12">D32/B32</f>
        <v>#DIV/0!</v>
      </c>
      <c r="F32" s="199" t="e">
        <f>E32/E13*12</f>
        <v>#DIV/0!</v>
      </c>
      <c r="G32" s="168"/>
      <c r="H32" s="158"/>
      <c r="I32" s="158"/>
      <c r="J32" s="158"/>
      <c r="K32" s="158"/>
      <c r="L32" s="158"/>
      <c r="M32" s="158"/>
      <c r="N32" s="158"/>
      <c r="O32" s="158"/>
      <c r="P32" s="158"/>
      <c r="Q32" s="158"/>
      <c r="R32" s="158"/>
      <c r="S32" s="158"/>
      <c r="T32" s="158"/>
      <c r="U32" s="158"/>
      <c r="V32" s="158"/>
      <c r="W32" s="158"/>
      <c r="X32" s="158"/>
      <c r="Y32" s="158"/>
      <c r="Z32" s="158"/>
    </row>
    <row r="33" spans="1:26" ht="15.75" customHeight="1" x14ac:dyDescent="0.3">
      <c r="A33" s="201" t="s">
        <v>53</v>
      </c>
      <c r="B33" s="178"/>
      <c r="C33" s="202" t="e">
        <f>B33/E10</f>
        <v>#DIV/0!</v>
      </c>
      <c r="D33" s="203" t="e">
        <f>E23*C33</f>
        <v>#DIV/0!</v>
      </c>
      <c r="E33" s="179" t="e">
        <f t="shared" si="12"/>
        <v>#DIV/0!</v>
      </c>
      <c r="F33" s="204" t="e">
        <f>E33/E13*12</f>
        <v>#DIV/0!</v>
      </c>
      <c r="G33" s="168"/>
      <c r="H33" s="158"/>
      <c r="I33" s="158"/>
      <c r="J33" s="158"/>
      <c r="K33" s="158"/>
      <c r="L33" s="158"/>
      <c r="M33" s="158"/>
      <c r="N33" s="158"/>
      <c r="O33" s="158"/>
      <c r="P33" s="158"/>
      <c r="Q33" s="158"/>
      <c r="R33" s="158"/>
      <c r="S33" s="158"/>
      <c r="T33" s="158"/>
      <c r="U33" s="158"/>
      <c r="V33" s="158"/>
      <c r="W33" s="158"/>
      <c r="X33" s="158"/>
      <c r="Y33" s="158"/>
      <c r="Z33" s="158"/>
    </row>
    <row r="34" spans="1:26" ht="15.75" customHeight="1" x14ac:dyDescent="0.3">
      <c r="A34" s="205" t="s">
        <v>182</v>
      </c>
      <c r="B34" s="178"/>
      <c r="C34" s="202" t="e">
        <f>B34/E10</f>
        <v>#DIV/0!</v>
      </c>
      <c r="D34" s="203" t="e">
        <f>E23*C34</f>
        <v>#DIV/0!</v>
      </c>
      <c r="E34" s="179" t="e">
        <f t="shared" si="12"/>
        <v>#DIV/0!</v>
      </c>
      <c r="F34" s="204" t="e">
        <f>E34/E13*12</f>
        <v>#DIV/0!</v>
      </c>
      <c r="G34" s="168"/>
      <c r="H34" s="158"/>
      <c r="I34" s="158"/>
      <c r="J34" s="158"/>
      <c r="K34" s="158"/>
      <c r="L34" s="158"/>
      <c r="M34" s="158"/>
      <c r="N34" s="158"/>
      <c r="O34" s="158"/>
      <c r="P34" s="158"/>
      <c r="Q34" s="158"/>
      <c r="R34" s="158"/>
      <c r="S34" s="158"/>
      <c r="T34" s="158"/>
      <c r="U34" s="158"/>
      <c r="V34" s="158"/>
      <c r="W34" s="158"/>
      <c r="X34" s="158"/>
      <c r="Y34" s="158"/>
      <c r="Z34" s="158"/>
    </row>
    <row r="35" spans="1:26" ht="15.75" customHeight="1" x14ac:dyDescent="0.3">
      <c r="A35" s="201" t="s">
        <v>55</v>
      </c>
      <c r="B35" s="178"/>
      <c r="C35" s="202" t="e">
        <f>B35/E10</f>
        <v>#DIV/0!</v>
      </c>
      <c r="D35" s="203" t="e">
        <f>E23*C35</f>
        <v>#DIV/0!</v>
      </c>
      <c r="E35" s="179" t="e">
        <f t="shared" si="12"/>
        <v>#DIV/0!</v>
      </c>
      <c r="F35" s="204" t="e">
        <f>E35/E13*12</f>
        <v>#DIV/0!</v>
      </c>
      <c r="G35" s="168"/>
      <c r="H35" s="158"/>
      <c r="I35" s="158"/>
      <c r="J35" s="158"/>
      <c r="K35" s="158"/>
      <c r="L35" s="158"/>
      <c r="M35" s="158"/>
      <c r="N35" s="158"/>
      <c r="O35" s="158"/>
      <c r="P35" s="158"/>
      <c r="Q35" s="158"/>
      <c r="R35" s="158"/>
      <c r="S35" s="158"/>
      <c r="T35" s="158"/>
      <c r="U35" s="158"/>
      <c r="V35" s="158"/>
      <c r="W35" s="158"/>
      <c r="X35" s="158"/>
      <c r="Y35" s="158"/>
      <c r="Z35" s="158"/>
    </row>
    <row r="36" spans="1:26" ht="15.75" customHeight="1" x14ac:dyDescent="0.3">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row>
    <row r="37" spans="1:26" ht="15.75" customHeight="1" x14ac:dyDescent="0.3">
      <c r="A37" s="158"/>
      <c r="B37" s="206"/>
      <c r="C37" s="206"/>
      <c r="D37" s="206"/>
      <c r="E37" s="158"/>
      <c r="F37" s="158"/>
      <c r="G37" s="158"/>
      <c r="H37" s="158"/>
      <c r="I37" s="158"/>
      <c r="J37" s="158"/>
      <c r="K37" s="158"/>
      <c r="L37" s="158"/>
      <c r="M37" s="158"/>
      <c r="N37" s="158"/>
      <c r="O37" s="158"/>
      <c r="P37" s="158"/>
      <c r="Q37" s="158"/>
      <c r="R37" s="158"/>
      <c r="S37" s="158"/>
      <c r="T37" s="158"/>
      <c r="U37" s="158"/>
      <c r="V37" s="158"/>
      <c r="W37" s="158"/>
      <c r="X37" s="158"/>
      <c r="Y37" s="158"/>
      <c r="Z37" s="158"/>
    </row>
    <row r="38" spans="1:26" ht="15.75" customHeight="1" x14ac:dyDescent="0.3">
      <c r="A38" s="158"/>
      <c r="B38" s="206"/>
      <c r="C38" s="206"/>
      <c r="D38" s="206"/>
      <c r="E38" s="158"/>
      <c r="F38" s="158"/>
      <c r="G38" s="158"/>
      <c r="H38" s="158"/>
      <c r="I38" s="158"/>
      <c r="J38" s="158"/>
      <c r="K38" s="158"/>
      <c r="L38" s="158"/>
      <c r="M38" s="158"/>
      <c r="N38" s="158"/>
      <c r="O38" s="158"/>
      <c r="P38" s="158"/>
      <c r="Q38" s="158"/>
      <c r="R38" s="158"/>
      <c r="S38" s="158"/>
      <c r="T38" s="158"/>
      <c r="U38" s="158"/>
      <c r="V38" s="158"/>
      <c r="W38" s="158"/>
      <c r="X38" s="158"/>
      <c r="Y38" s="158"/>
      <c r="Z38" s="158"/>
    </row>
    <row r="39" spans="1:26" ht="15.75" customHeight="1" x14ac:dyDescent="0.3">
      <c r="A39" s="207" t="s">
        <v>183</v>
      </c>
      <c r="B39" s="219" t="str">
        <f ca="1">IFERROR(__xludf.DUMMYFUNCTION("IMPORTRANGE(""https://docs.google.com/spreadsheets/d/1fe7a7JNqbHOOuVJUpFXhG7UGQtpcKsenw2cqEK4dHpI/edit#gid=167867495"",""Лист1!C20"")"),"30.12.2022 подписали ДКП на выкуп с торгов. Далее в течение 1 месяца проводим мероприятия по снятию запретов и оформлению собственности. 10.03.2023 - собтвенность оформили. 14.03.2023 получили справки 7,9,12. Открыли новые лицевые счета по оплате коммунал"&amp;"ьных услуг. Освобождение квартиры от вещей предыдущего собственника до 27.03.23. Квартира освобождена от вещей бывшего собственника. Проводим предпродажную подготовку Клининг, хоумстейджинг и выводим в продажу 20.04.23. 20.04.23 вывели в продажу.  12.04.2"&amp;"3 есть Определение суда о наложении ареста на об'ект недвижимости в связи с подачей искового заявления должница о признании торгов недействительными. СЗ назначено на 22.05.23 .             27.04.2023 заключили договор аренды на 6 месяцев по ставке 35 000₽"&amp;" в месяц + КУ (с нашим обязательством докупить кровать и холодильник в квартиру для арендаторов). Следующее СЗ 18.09.2023.")</f>
        <v>30.12.2022 подписали ДКП на выкуп с торгов. Далее в течение 1 месяца проводим мероприятия по снятию запретов и оформлению собственности. 10.03.2023 - собтвенность оформили. 14.03.2023 получили справки 7,9,12. Открыли новые лицевые счета по оплате коммунальных услуг. Освобождение квартиры от вещей предыдущего собственника до 27.03.23. Квартира освобождена от вещей бывшего собственника. Проводим предпродажную подготовку Клининг, хоумстейджинг и выводим в продажу 20.04.23. 20.04.23 вывели в продажу.  12.04.23 есть Определение суда о наложении ареста на об'ект недвижимости в связи с подачей искового заявления должница о признании торгов недействительными. СЗ назначено на 22.05.23 .             27.04.2023 заключили договор аренды на 6 месяцев по ставке 35 000₽ в месяц + КУ (с нашим обязательством докупить кровать и холодильник в квартиру для арендаторов). Следующее СЗ 18.09.2023.</v>
      </c>
      <c r="C39" s="209"/>
      <c r="D39" s="209"/>
      <c r="E39" s="209"/>
      <c r="F39" s="210"/>
      <c r="G39" s="158"/>
      <c r="H39" s="158"/>
      <c r="I39" s="158"/>
      <c r="J39" s="158"/>
      <c r="K39" s="158"/>
      <c r="L39" s="158"/>
      <c r="M39" s="158"/>
      <c r="N39" s="158"/>
      <c r="O39" s="158"/>
      <c r="P39" s="158"/>
      <c r="Q39" s="158"/>
      <c r="R39" s="158"/>
      <c r="S39" s="158"/>
      <c r="T39" s="158"/>
      <c r="U39" s="158"/>
      <c r="V39" s="158"/>
      <c r="W39" s="158"/>
      <c r="X39" s="158"/>
      <c r="Y39" s="158"/>
      <c r="Z39" s="158"/>
    </row>
    <row r="40" spans="1:26" ht="15.75" customHeight="1" x14ac:dyDescent="0.3">
      <c r="A40" s="158"/>
      <c r="B40" s="206"/>
      <c r="C40" s="206"/>
      <c r="D40" s="206"/>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1:26" ht="15.75" customHeight="1" x14ac:dyDescent="0.3">
      <c r="A41" s="158"/>
      <c r="B41" s="206"/>
      <c r="C41" s="206"/>
      <c r="D41" s="206"/>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1:26" ht="15.75" customHeight="1" x14ac:dyDescent="0.3">
      <c r="A42" s="158"/>
      <c r="B42" s="206"/>
      <c r="C42" s="206"/>
      <c r="D42" s="206"/>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1:26" ht="15.75" customHeight="1" x14ac:dyDescent="0.3">
      <c r="A43" s="158"/>
      <c r="B43" s="206"/>
      <c r="C43" s="206"/>
      <c r="D43" s="206"/>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1:26" ht="15.75" customHeight="1" x14ac:dyDescent="0.3">
      <c r="A44" s="158"/>
      <c r="B44" s="206"/>
      <c r="C44" s="206"/>
      <c r="D44" s="206"/>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26" ht="15.75" customHeight="1" x14ac:dyDescent="0.3">
      <c r="A45" s="158"/>
      <c r="B45" s="206"/>
      <c r="C45" s="206"/>
      <c r="D45" s="206"/>
      <c r="E45" s="158"/>
      <c r="F45" s="158"/>
      <c r="G45" s="158"/>
      <c r="H45" s="158"/>
      <c r="I45" s="158"/>
      <c r="J45" s="158"/>
      <c r="K45" s="158"/>
      <c r="L45" s="158"/>
      <c r="M45" s="158"/>
      <c r="N45" s="158"/>
      <c r="O45" s="158"/>
      <c r="P45" s="158"/>
      <c r="Q45" s="158"/>
      <c r="R45" s="158"/>
      <c r="S45" s="158"/>
      <c r="T45" s="158"/>
      <c r="U45" s="158"/>
      <c r="V45" s="158"/>
      <c r="W45" s="158"/>
      <c r="X45" s="158"/>
      <c r="Y45" s="158"/>
      <c r="Z45" s="158"/>
    </row>
    <row r="46" spans="1:26" ht="15.75" customHeight="1" x14ac:dyDescent="0.3">
      <c r="A46" s="158"/>
      <c r="B46" s="206"/>
      <c r="C46" s="206"/>
      <c r="D46" s="206"/>
      <c r="E46" s="158"/>
      <c r="F46" s="158"/>
      <c r="G46" s="158"/>
      <c r="H46" s="158"/>
      <c r="I46" s="158"/>
      <c r="J46" s="158"/>
      <c r="K46" s="158"/>
      <c r="L46" s="158"/>
      <c r="M46" s="158"/>
      <c r="N46" s="158"/>
      <c r="O46" s="158"/>
      <c r="P46" s="158"/>
      <c r="Q46" s="158"/>
      <c r="R46" s="158"/>
      <c r="S46" s="158"/>
      <c r="T46" s="158"/>
      <c r="U46" s="158"/>
      <c r="V46" s="158"/>
      <c r="W46" s="158"/>
      <c r="X46" s="158"/>
      <c r="Y46" s="158"/>
      <c r="Z46" s="158"/>
    </row>
    <row r="47" spans="1:26" ht="15.75" customHeight="1" x14ac:dyDescent="0.3">
      <c r="A47" s="158"/>
      <c r="B47" s="206"/>
      <c r="C47" s="206"/>
      <c r="D47" s="206"/>
      <c r="E47" s="158"/>
      <c r="F47" s="158"/>
      <c r="G47" s="158"/>
      <c r="H47" s="158"/>
      <c r="I47" s="158"/>
      <c r="J47" s="158"/>
      <c r="K47" s="158"/>
      <c r="L47" s="158"/>
      <c r="M47" s="158"/>
      <c r="N47" s="158"/>
      <c r="O47" s="158"/>
      <c r="P47" s="158"/>
      <c r="Q47" s="158"/>
      <c r="R47" s="158"/>
      <c r="S47" s="158"/>
      <c r="T47" s="158"/>
      <c r="U47" s="158"/>
      <c r="V47" s="158"/>
      <c r="W47" s="158"/>
      <c r="X47" s="158"/>
      <c r="Y47" s="158"/>
      <c r="Z47" s="158"/>
    </row>
    <row r="48" spans="1:26" ht="15.75" customHeight="1" x14ac:dyDescent="0.3">
      <c r="A48" s="158"/>
      <c r="B48" s="206"/>
      <c r="C48" s="206"/>
      <c r="D48" s="206"/>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5.75" customHeight="1" x14ac:dyDescent="0.3">
      <c r="A49" s="158"/>
      <c r="B49" s="206"/>
      <c r="C49" s="206"/>
      <c r="D49" s="206"/>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5.75" customHeight="1" x14ac:dyDescent="0.3">
      <c r="A50" s="158"/>
      <c r="B50" s="206"/>
      <c r="C50" s="206"/>
      <c r="D50" s="206"/>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5.75" customHeight="1" x14ac:dyDescent="0.3">
      <c r="A51" s="158"/>
      <c r="B51" s="206"/>
      <c r="C51" s="206"/>
      <c r="D51" s="206"/>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5.75" customHeight="1" x14ac:dyDescent="0.3">
      <c r="A52" s="158"/>
      <c r="B52" s="206"/>
      <c r="C52" s="206"/>
      <c r="D52" s="206"/>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5.75" customHeight="1" x14ac:dyDescent="0.3">
      <c r="A53" s="158"/>
      <c r="B53" s="206"/>
      <c r="C53" s="206"/>
      <c r="D53" s="206"/>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5.75" customHeight="1" x14ac:dyDescent="0.3">
      <c r="A54" s="158"/>
      <c r="B54" s="206"/>
      <c r="C54" s="206"/>
      <c r="D54" s="206"/>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5.75" customHeight="1" x14ac:dyDescent="0.3">
      <c r="A55" s="158"/>
      <c r="B55" s="206"/>
      <c r="C55" s="206"/>
      <c r="D55" s="206"/>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5.75" customHeight="1" x14ac:dyDescent="0.3">
      <c r="A56" s="158"/>
      <c r="B56" s="206"/>
      <c r="C56" s="206"/>
      <c r="D56" s="206"/>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5.75" customHeight="1" x14ac:dyDescent="0.3">
      <c r="A57" s="158"/>
      <c r="B57" s="206"/>
      <c r="C57" s="206"/>
      <c r="D57" s="206"/>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5.75" customHeight="1" x14ac:dyDescent="0.3">
      <c r="A58" s="158"/>
      <c r="B58" s="206"/>
      <c r="C58" s="206"/>
      <c r="D58" s="206"/>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5.75" customHeight="1" x14ac:dyDescent="0.3">
      <c r="A59" s="158"/>
      <c r="B59" s="206"/>
      <c r="C59" s="206"/>
      <c r="D59" s="206"/>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5.75" customHeight="1" x14ac:dyDescent="0.3">
      <c r="A60" s="158"/>
      <c r="B60" s="206"/>
      <c r="C60" s="206"/>
      <c r="D60" s="206"/>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5.75" customHeight="1" x14ac:dyDescent="0.3">
      <c r="A61" s="158"/>
      <c r="B61" s="206"/>
      <c r="C61" s="206"/>
      <c r="D61" s="206"/>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5.75" customHeight="1" x14ac:dyDescent="0.3">
      <c r="A62" s="158"/>
      <c r="B62" s="206"/>
      <c r="C62" s="206"/>
      <c r="D62" s="206"/>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1:26" ht="15.75" customHeight="1" x14ac:dyDescent="0.3">
      <c r="A63" s="158"/>
      <c r="B63" s="206"/>
      <c r="C63" s="206"/>
      <c r="D63" s="206"/>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1:26" ht="15.75" customHeight="1" x14ac:dyDescent="0.3">
      <c r="A64" s="158"/>
      <c r="B64" s="206"/>
      <c r="C64" s="206"/>
      <c r="D64" s="206"/>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1:26" ht="15.75" customHeight="1" x14ac:dyDescent="0.3">
      <c r="A65" s="158"/>
      <c r="B65" s="206"/>
      <c r="C65" s="206"/>
      <c r="D65" s="206"/>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1:26" ht="15.75" customHeight="1" x14ac:dyDescent="0.3">
      <c r="A66" s="158"/>
      <c r="B66" s="206"/>
      <c r="C66" s="206"/>
      <c r="D66" s="206"/>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1:26" ht="15.75" customHeight="1" x14ac:dyDescent="0.3">
      <c r="A67" s="158"/>
      <c r="B67" s="206"/>
      <c r="C67" s="206"/>
      <c r="D67" s="206"/>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1:26" ht="15.75" customHeight="1" x14ac:dyDescent="0.3">
      <c r="A68" s="158"/>
      <c r="B68" s="206"/>
      <c r="C68" s="206"/>
      <c r="D68" s="206"/>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1:26" ht="15.75" customHeight="1" x14ac:dyDescent="0.3">
      <c r="A69" s="158"/>
      <c r="B69" s="206"/>
      <c r="C69" s="206"/>
      <c r="D69" s="206"/>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1:26" ht="15.75" customHeight="1" x14ac:dyDescent="0.3">
      <c r="A70" s="158"/>
      <c r="B70" s="206"/>
      <c r="C70" s="206"/>
      <c r="D70" s="206"/>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1:26" ht="15.75" customHeight="1" x14ac:dyDescent="0.3">
      <c r="A71" s="158"/>
      <c r="B71" s="206"/>
      <c r="C71" s="206"/>
      <c r="D71" s="206"/>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1:26" ht="15.75" customHeight="1" x14ac:dyDescent="0.3">
      <c r="A72" s="158"/>
      <c r="B72" s="206"/>
      <c r="C72" s="206"/>
      <c r="D72" s="206"/>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5.75" customHeight="1" x14ac:dyDescent="0.3">
      <c r="A73" s="158"/>
      <c r="B73" s="206"/>
      <c r="C73" s="206"/>
      <c r="D73" s="206"/>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5.75" customHeight="1" x14ac:dyDescent="0.3">
      <c r="A74" s="158"/>
      <c r="B74" s="206"/>
      <c r="C74" s="206"/>
      <c r="D74" s="206"/>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5.75" customHeight="1" x14ac:dyDescent="0.3">
      <c r="A75" s="158"/>
      <c r="B75" s="206"/>
      <c r="C75" s="206"/>
      <c r="D75" s="206"/>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5.75" customHeight="1" x14ac:dyDescent="0.3">
      <c r="A76" s="158"/>
      <c r="B76" s="206"/>
      <c r="C76" s="206"/>
      <c r="D76" s="206"/>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5.75" customHeight="1" x14ac:dyDescent="0.3">
      <c r="A77" s="158"/>
      <c r="B77" s="206"/>
      <c r="C77" s="206"/>
      <c r="D77" s="206"/>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5.75" customHeight="1" x14ac:dyDescent="0.3">
      <c r="A78" s="158"/>
      <c r="B78" s="206"/>
      <c r="C78" s="206"/>
      <c r="D78" s="206"/>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5.75" customHeight="1" x14ac:dyDescent="0.3">
      <c r="A79" s="158"/>
      <c r="B79" s="206"/>
      <c r="C79" s="206"/>
      <c r="D79" s="206"/>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5.75" customHeight="1" x14ac:dyDescent="0.3">
      <c r="A80" s="158"/>
      <c r="B80" s="206"/>
      <c r="C80" s="206"/>
      <c r="D80" s="206"/>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5.75" customHeight="1" x14ac:dyDescent="0.3">
      <c r="A81" s="158"/>
      <c r="B81" s="206"/>
      <c r="C81" s="206"/>
      <c r="D81" s="206"/>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5.75" customHeight="1" x14ac:dyDescent="0.3">
      <c r="A82" s="158"/>
      <c r="B82" s="206"/>
      <c r="C82" s="206"/>
      <c r="D82" s="206"/>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5.75" customHeight="1" x14ac:dyDescent="0.3">
      <c r="A83" s="158"/>
      <c r="B83" s="206"/>
      <c r="C83" s="206"/>
      <c r="D83" s="206"/>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5.75" customHeight="1" x14ac:dyDescent="0.3">
      <c r="A84" s="158"/>
      <c r="B84" s="206"/>
      <c r="C84" s="206"/>
      <c r="D84" s="206"/>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5.75" customHeight="1" x14ac:dyDescent="0.3">
      <c r="A85" s="158"/>
      <c r="B85" s="206"/>
      <c r="C85" s="206"/>
      <c r="D85" s="206"/>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5.75" customHeight="1" x14ac:dyDescent="0.3">
      <c r="A86" s="158"/>
      <c r="B86" s="206"/>
      <c r="C86" s="206"/>
      <c r="D86" s="206"/>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5.75" customHeight="1" x14ac:dyDescent="0.3">
      <c r="A87" s="158"/>
      <c r="B87" s="206"/>
      <c r="C87" s="206"/>
      <c r="D87" s="206"/>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5.75" customHeight="1" x14ac:dyDescent="0.3">
      <c r="A88" s="158"/>
      <c r="B88" s="206"/>
      <c r="C88" s="206"/>
      <c r="D88" s="206"/>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5.75" customHeight="1" x14ac:dyDescent="0.3">
      <c r="A89" s="158"/>
      <c r="B89" s="206"/>
      <c r="C89" s="206"/>
      <c r="D89" s="206"/>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5.75" customHeight="1" x14ac:dyDescent="0.3">
      <c r="A90" s="158"/>
      <c r="B90" s="206"/>
      <c r="C90" s="206"/>
      <c r="D90" s="206"/>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5.75" customHeight="1" x14ac:dyDescent="0.3">
      <c r="A91" s="158"/>
      <c r="B91" s="206"/>
      <c r="C91" s="206"/>
      <c r="D91" s="206"/>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5.75" customHeight="1" x14ac:dyDescent="0.3">
      <c r="A92" s="158"/>
      <c r="B92" s="206"/>
      <c r="C92" s="206"/>
      <c r="D92" s="206"/>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5.75" customHeight="1" x14ac:dyDescent="0.3">
      <c r="A93" s="158"/>
      <c r="B93" s="206"/>
      <c r="C93" s="206"/>
      <c r="D93" s="206"/>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5.75" customHeight="1" x14ac:dyDescent="0.3">
      <c r="A94" s="158"/>
      <c r="B94" s="206"/>
      <c r="C94" s="206"/>
      <c r="D94" s="206"/>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5.75" customHeight="1" x14ac:dyDescent="0.3">
      <c r="A95" s="158"/>
      <c r="B95" s="206"/>
      <c r="C95" s="206"/>
      <c r="D95" s="206"/>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5.75" customHeight="1" x14ac:dyDescent="0.3">
      <c r="A96" s="158"/>
      <c r="B96" s="206"/>
      <c r="C96" s="206"/>
      <c r="D96" s="206"/>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5.75" customHeight="1" x14ac:dyDescent="0.3">
      <c r="A97" s="158"/>
      <c r="B97" s="206"/>
      <c r="C97" s="206"/>
      <c r="D97" s="206"/>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5.75" customHeight="1" x14ac:dyDescent="0.3">
      <c r="A98" s="158"/>
      <c r="B98" s="206"/>
      <c r="C98" s="206"/>
      <c r="D98" s="206"/>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5.75" customHeight="1" x14ac:dyDescent="0.3">
      <c r="A99" s="158"/>
      <c r="B99" s="206"/>
      <c r="C99" s="206"/>
      <c r="D99" s="206"/>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5.75" customHeight="1" x14ac:dyDescent="0.3">
      <c r="A100" s="158"/>
      <c r="B100" s="206"/>
      <c r="C100" s="206"/>
      <c r="D100" s="206"/>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spans="1:26" ht="15.75" customHeight="1" x14ac:dyDescent="0.3">
      <c r="A101" s="158"/>
      <c r="B101" s="206"/>
      <c r="C101" s="206"/>
      <c r="D101" s="206"/>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spans="1:26" ht="15.75" customHeight="1" x14ac:dyDescent="0.3">
      <c r="A102" s="158"/>
      <c r="B102" s="206"/>
      <c r="C102" s="206"/>
      <c r="D102" s="206"/>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spans="1:26" ht="15.75" customHeight="1" x14ac:dyDescent="0.3">
      <c r="A103" s="158"/>
      <c r="B103" s="206"/>
      <c r="C103" s="206"/>
      <c r="D103" s="206"/>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spans="1:26" ht="15.75" customHeight="1" x14ac:dyDescent="0.3">
      <c r="A104" s="158"/>
      <c r="B104" s="206"/>
      <c r="C104" s="206"/>
      <c r="D104" s="206"/>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spans="1:26" ht="15.75" customHeight="1" x14ac:dyDescent="0.3">
      <c r="A105" s="158"/>
      <c r="B105" s="206"/>
      <c r="C105" s="206"/>
      <c r="D105" s="206"/>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spans="1:26" ht="15.75" customHeight="1" x14ac:dyDescent="0.3">
      <c r="A106" s="158"/>
      <c r="B106" s="206"/>
      <c r="C106" s="206"/>
      <c r="D106" s="206"/>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spans="1:26" ht="15.75" customHeight="1" x14ac:dyDescent="0.3">
      <c r="A107" s="158"/>
      <c r="B107" s="206"/>
      <c r="C107" s="206"/>
      <c r="D107" s="206"/>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spans="1:26" ht="15.75" customHeight="1" x14ac:dyDescent="0.3">
      <c r="A108" s="158"/>
      <c r="B108" s="206"/>
      <c r="C108" s="206"/>
      <c r="D108" s="206"/>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spans="1:26" ht="15.75" customHeight="1" x14ac:dyDescent="0.3">
      <c r="A109" s="158"/>
      <c r="B109" s="206"/>
      <c r="C109" s="206"/>
      <c r="D109" s="206"/>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spans="1:26" ht="15.75" customHeight="1" x14ac:dyDescent="0.3">
      <c r="A110" s="158"/>
      <c r="B110" s="206"/>
      <c r="C110" s="206"/>
      <c r="D110" s="206"/>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spans="1:26" ht="15.75" customHeight="1" x14ac:dyDescent="0.3">
      <c r="A111" s="158"/>
      <c r="B111" s="206"/>
      <c r="C111" s="206"/>
      <c r="D111" s="206"/>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spans="1:26" ht="15.75" customHeight="1" x14ac:dyDescent="0.3">
      <c r="A112" s="158"/>
      <c r="B112" s="206"/>
      <c r="C112" s="206"/>
      <c r="D112" s="206"/>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spans="1:26" ht="15.75" customHeight="1" x14ac:dyDescent="0.3">
      <c r="A113" s="158"/>
      <c r="B113" s="206"/>
      <c r="C113" s="206"/>
      <c r="D113" s="206"/>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spans="1:26" ht="15.75" customHeight="1" x14ac:dyDescent="0.3">
      <c r="A114" s="158"/>
      <c r="B114" s="206"/>
      <c r="C114" s="206"/>
      <c r="D114" s="206"/>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spans="1:26" ht="15.75" customHeight="1" x14ac:dyDescent="0.3">
      <c r="A115" s="158"/>
      <c r="B115" s="206"/>
      <c r="C115" s="206"/>
      <c r="D115" s="206"/>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spans="1:26" ht="15.75" customHeight="1" x14ac:dyDescent="0.3">
      <c r="A116" s="158"/>
      <c r="B116" s="206"/>
      <c r="C116" s="206"/>
      <c r="D116" s="206"/>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spans="1:26" ht="15.75" customHeight="1" x14ac:dyDescent="0.3">
      <c r="A117" s="158"/>
      <c r="B117" s="206"/>
      <c r="C117" s="206"/>
      <c r="D117" s="206"/>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spans="1:26" ht="15.75" customHeight="1" x14ac:dyDescent="0.3">
      <c r="A118" s="158"/>
      <c r="B118" s="206"/>
      <c r="C118" s="206"/>
      <c r="D118" s="206"/>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spans="1:26" ht="15.75" customHeight="1" x14ac:dyDescent="0.3">
      <c r="A119" s="158"/>
      <c r="B119" s="206"/>
      <c r="C119" s="206"/>
      <c r="D119" s="206"/>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spans="1:26" ht="15.75" customHeight="1" x14ac:dyDescent="0.3">
      <c r="A120" s="158"/>
      <c r="B120" s="206"/>
      <c r="C120" s="206"/>
      <c r="D120" s="206"/>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spans="1:26" ht="15.75" customHeight="1" x14ac:dyDescent="0.3">
      <c r="A121" s="158"/>
      <c r="B121" s="206"/>
      <c r="C121" s="206"/>
      <c r="D121" s="206"/>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spans="1:26" ht="15.75" customHeight="1" x14ac:dyDescent="0.3">
      <c r="A122" s="158"/>
      <c r="B122" s="206"/>
      <c r="C122" s="206"/>
      <c r="D122" s="206"/>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spans="1:26" ht="15.75" customHeight="1" x14ac:dyDescent="0.3">
      <c r="A123" s="158"/>
      <c r="B123" s="206"/>
      <c r="C123" s="206"/>
      <c r="D123" s="206"/>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spans="1:26" ht="15.75" customHeight="1" x14ac:dyDescent="0.3">
      <c r="A124" s="158"/>
      <c r="B124" s="206"/>
      <c r="C124" s="206"/>
      <c r="D124" s="206"/>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spans="1:26" ht="15.75" customHeight="1" x14ac:dyDescent="0.3">
      <c r="A125" s="158"/>
      <c r="B125" s="206"/>
      <c r="C125" s="206"/>
      <c r="D125" s="206"/>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spans="1:26" ht="15.75" customHeight="1" x14ac:dyDescent="0.3">
      <c r="A126" s="158"/>
      <c r="B126" s="206"/>
      <c r="C126" s="206"/>
      <c r="D126" s="206"/>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spans="1:26" ht="15.75" customHeight="1" x14ac:dyDescent="0.3">
      <c r="A127" s="158"/>
      <c r="B127" s="206"/>
      <c r="C127" s="206"/>
      <c r="D127" s="206"/>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spans="1:26" ht="15.75" customHeight="1" x14ac:dyDescent="0.3">
      <c r="A128" s="158"/>
      <c r="B128" s="206"/>
      <c r="C128" s="206"/>
      <c r="D128" s="206"/>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spans="1:26" ht="15.75" customHeight="1" x14ac:dyDescent="0.3">
      <c r="A129" s="158"/>
      <c r="B129" s="206"/>
      <c r="C129" s="206"/>
      <c r="D129" s="206"/>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spans="1:26" ht="15.75" customHeight="1" x14ac:dyDescent="0.3">
      <c r="A130" s="158"/>
      <c r="B130" s="206"/>
      <c r="C130" s="206"/>
      <c r="D130" s="206"/>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spans="1:26" ht="15.75" customHeight="1" x14ac:dyDescent="0.3">
      <c r="A131" s="158"/>
      <c r="B131" s="206"/>
      <c r="C131" s="206"/>
      <c r="D131" s="206"/>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spans="1:26" ht="15.75" customHeight="1" x14ac:dyDescent="0.3">
      <c r="A132" s="158"/>
      <c r="B132" s="206"/>
      <c r="C132" s="206"/>
      <c r="D132" s="206"/>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spans="1:26" ht="15.75" customHeight="1" x14ac:dyDescent="0.3">
      <c r="A133" s="158"/>
      <c r="B133" s="206"/>
      <c r="C133" s="206"/>
      <c r="D133" s="206"/>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spans="1:26" ht="15.75" customHeight="1" x14ac:dyDescent="0.3">
      <c r="A134" s="158"/>
      <c r="B134" s="206"/>
      <c r="C134" s="206"/>
      <c r="D134" s="206"/>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spans="1:26" ht="15.75" customHeight="1" x14ac:dyDescent="0.3">
      <c r="A135" s="158"/>
      <c r="B135" s="206"/>
      <c r="C135" s="206"/>
      <c r="D135" s="206"/>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spans="1:26" ht="15.75" customHeight="1" x14ac:dyDescent="0.3">
      <c r="A136" s="158"/>
      <c r="B136" s="206"/>
      <c r="C136" s="206"/>
      <c r="D136" s="206"/>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spans="1:26" ht="15.75" customHeight="1" x14ac:dyDescent="0.3">
      <c r="A137" s="158"/>
      <c r="B137" s="206"/>
      <c r="C137" s="206"/>
      <c r="D137" s="206"/>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spans="1:26" ht="15.75" customHeight="1" x14ac:dyDescent="0.3">
      <c r="A138" s="158"/>
      <c r="B138" s="206"/>
      <c r="C138" s="206"/>
      <c r="D138" s="206"/>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spans="1:26" ht="15.75" customHeight="1" x14ac:dyDescent="0.3">
      <c r="A139" s="158"/>
      <c r="B139" s="206"/>
      <c r="C139" s="206"/>
      <c r="D139" s="206"/>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spans="1:26" ht="15.75" customHeight="1" x14ac:dyDescent="0.3">
      <c r="A140" s="158"/>
      <c r="B140" s="206"/>
      <c r="C140" s="206"/>
      <c r="D140" s="206"/>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26" ht="15.75" customHeight="1" x14ac:dyDescent="0.3">
      <c r="A141" s="158"/>
      <c r="B141" s="206"/>
      <c r="C141" s="206"/>
      <c r="D141" s="206"/>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spans="1:26" ht="15.75" customHeight="1" x14ac:dyDescent="0.3">
      <c r="A142" s="158"/>
      <c r="B142" s="206"/>
      <c r="C142" s="206"/>
      <c r="D142" s="206"/>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26" ht="15.75" customHeight="1" x14ac:dyDescent="0.3">
      <c r="A143" s="158"/>
      <c r="B143" s="206"/>
      <c r="C143" s="206"/>
      <c r="D143" s="206"/>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spans="1:26" ht="15.75" customHeight="1" x14ac:dyDescent="0.3">
      <c r="A144" s="158"/>
      <c r="B144" s="206"/>
      <c r="C144" s="206"/>
      <c r="D144" s="206"/>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ht="15.75" customHeight="1" x14ac:dyDescent="0.3">
      <c r="A145" s="158"/>
      <c r="B145" s="206"/>
      <c r="C145" s="206"/>
      <c r="D145" s="206"/>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spans="1:26" ht="15.75" customHeight="1" x14ac:dyDescent="0.3">
      <c r="A146" s="158"/>
      <c r="B146" s="206"/>
      <c r="C146" s="206"/>
      <c r="D146" s="206"/>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spans="1:26" ht="15.75" customHeight="1" x14ac:dyDescent="0.3">
      <c r="A147" s="158"/>
      <c r="B147" s="206"/>
      <c r="C147" s="206"/>
      <c r="D147" s="206"/>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spans="1:26" ht="15.75" customHeight="1" x14ac:dyDescent="0.3">
      <c r="A148" s="158"/>
      <c r="B148" s="206"/>
      <c r="C148" s="206"/>
      <c r="D148" s="206"/>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spans="1:26" ht="15.75" customHeight="1" x14ac:dyDescent="0.3">
      <c r="A149" s="158"/>
      <c r="B149" s="206"/>
      <c r="C149" s="206"/>
      <c r="D149" s="206"/>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spans="1:26" ht="15.75" customHeight="1" x14ac:dyDescent="0.3">
      <c r="A150" s="158"/>
      <c r="B150" s="206"/>
      <c r="C150" s="206"/>
      <c r="D150" s="206"/>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spans="1:26" ht="15.75" customHeight="1" x14ac:dyDescent="0.3">
      <c r="A151" s="158"/>
      <c r="B151" s="206"/>
      <c r="C151" s="206"/>
      <c r="D151" s="206"/>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spans="1:26" ht="15.75" customHeight="1" x14ac:dyDescent="0.3">
      <c r="A152" s="158"/>
      <c r="B152" s="206"/>
      <c r="C152" s="206"/>
      <c r="D152" s="206"/>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spans="1:26" ht="15.75" customHeight="1" x14ac:dyDescent="0.3">
      <c r="A153" s="158"/>
      <c r="B153" s="206"/>
      <c r="C153" s="206"/>
      <c r="D153" s="206"/>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spans="1:26" ht="15.75" customHeight="1" x14ac:dyDescent="0.3">
      <c r="A154" s="158"/>
      <c r="B154" s="206"/>
      <c r="C154" s="206"/>
      <c r="D154" s="206"/>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spans="1:26" ht="15.75" customHeight="1" x14ac:dyDescent="0.3">
      <c r="A155" s="158"/>
      <c r="B155" s="206"/>
      <c r="C155" s="206"/>
      <c r="D155" s="206"/>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spans="1:26" ht="15.75" customHeight="1" x14ac:dyDescent="0.3">
      <c r="A156" s="158"/>
      <c r="B156" s="206"/>
      <c r="C156" s="206"/>
      <c r="D156" s="206"/>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spans="1:26" ht="15.75" customHeight="1" x14ac:dyDescent="0.3">
      <c r="A157" s="158"/>
      <c r="B157" s="206"/>
      <c r="C157" s="206"/>
      <c r="D157" s="206"/>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spans="1:26" ht="15.75" customHeight="1" x14ac:dyDescent="0.3">
      <c r="A158" s="158"/>
      <c r="B158" s="206"/>
      <c r="C158" s="206"/>
      <c r="D158" s="206"/>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spans="1:26" ht="15.75" customHeight="1" x14ac:dyDescent="0.3">
      <c r="A159" s="158"/>
      <c r="B159" s="206"/>
      <c r="C159" s="206"/>
      <c r="D159" s="206"/>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spans="1:26" ht="15.75" customHeight="1" x14ac:dyDescent="0.3">
      <c r="A160" s="158"/>
      <c r="B160" s="206"/>
      <c r="C160" s="206"/>
      <c r="D160" s="206"/>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spans="1:26" ht="15.75" customHeight="1" x14ac:dyDescent="0.3">
      <c r="A161" s="158"/>
      <c r="B161" s="206"/>
      <c r="C161" s="206"/>
      <c r="D161" s="206"/>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spans="1:26" ht="15.75" customHeight="1" x14ac:dyDescent="0.3">
      <c r="A162" s="158"/>
      <c r="B162" s="206"/>
      <c r="C162" s="206"/>
      <c r="D162" s="206"/>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spans="1:26" ht="15.75" customHeight="1" x14ac:dyDescent="0.3">
      <c r="A163" s="158"/>
      <c r="B163" s="206"/>
      <c r="C163" s="206"/>
      <c r="D163" s="206"/>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spans="1:26" ht="15.75" customHeight="1" x14ac:dyDescent="0.3">
      <c r="A164" s="158"/>
      <c r="B164" s="206"/>
      <c r="C164" s="206"/>
      <c r="D164" s="206"/>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spans="1:26" ht="15.75" customHeight="1" x14ac:dyDescent="0.3">
      <c r="A165" s="158"/>
      <c r="B165" s="206"/>
      <c r="C165" s="206"/>
      <c r="D165" s="206"/>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spans="1:26" ht="15.75" customHeight="1" x14ac:dyDescent="0.3">
      <c r="A166" s="158"/>
      <c r="B166" s="206"/>
      <c r="C166" s="206"/>
      <c r="D166" s="206"/>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spans="1:26" ht="15.75" customHeight="1" x14ac:dyDescent="0.3">
      <c r="A167" s="158"/>
      <c r="B167" s="206"/>
      <c r="C167" s="206"/>
      <c r="D167" s="206"/>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spans="1:26" ht="15.75" customHeight="1" x14ac:dyDescent="0.3">
      <c r="A168" s="158"/>
      <c r="B168" s="206"/>
      <c r="C168" s="206"/>
      <c r="D168" s="206"/>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spans="1:26" ht="15.75" customHeight="1" x14ac:dyDescent="0.3">
      <c r="A169" s="158"/>
      <c r="B169" s="206"/>
      <c r="C169" s="206"/>
      <c r="D169" s="206"/>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spans="1:26" ht="15.75" customHeight="1" x14ac:dyDescent="0.3">
      <c r="A170" s="158"/>
      <c r="B170" s="206"/>
      <c r="C170" s="206"/>
      <c r="D170" s="206"/>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spans="1:26" ht="15.75" customHeight="1" x14ac:dyDescent="0.3">
      <c r="A171" s="158"/>
      <c r="B171" s="206"/>
      <c r="C171" s="206"/>
      <c r="D171" s="206"/>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spans="1:26" ht="15.75" customHeight="1" x14ac:dyDescent="0.3">
      <c r="A172" s="158"/>
      <c r="B172" s="206"/>
      <c r="C172" s="206"/>
      <c r="D172" s="206"/>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spans="1:26" ht="15.75" customHeight="1" x14ac:dyDescent="0.3">
      <c r="A173" s="158"/>
      <c r="B173" s="206"/>
      <c r="C173" s="206"/>
      <c r="D173" s="206"/>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spans="1:26" ht="15.75" customHeight="1" x14ac:dyDescent="0.3">
      <c r="A174" s="158"/>
      <c r="B174" s="206"/>
      <c r="C174" s="206"/>
      <c r="D174" s="206"/>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spans="1:26" ht="15.75" customHeight="1" x14ac:dyDescent="0.3">
      <c r="A175" s="158"/>
      <c r="B175" s="206"/>
      <c r="C175" s="206"/>
      <c r="D175" s="206"/>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spans="1:26" ht="15.75" customHeight="1" x14ac:dyDescent="0.3">
      <c r="A176" s="158"/>
      <c r="B176" s="206"/>
      <c r="C176" s="206"/>
      <c r="D176" s="206"/>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spans="1:26" ht="15.75" customHeight="1" x14ac:dyDescent="0.3">
      <c r="A177" s="158"/>
      <c r="B177" s="206"/>
      <c r="C177" s="206"/>
      <c r="D177" s="206"/>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spans="1:26" ht="15.75" customHeight="1" x14ac:dyDescent="0.3">
      <c r="A178" s="158"/>
      <c r="B178" s="206"/>
      <c r="C178" s="206"/>
      <c r="D178" s="206"/>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spans="1:26" ht="15.75" customHeight="1" x14ac:dyDescent="0.3">
      <c r="A179" s="158"/>
      <c r="B179" s="206"/>
      <c r="C179" s="206"/>
      <c r="D179" s="206"/>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spans="1:26" ht="15.75" customHeight="1" x14ac:dyDescent="0.3">
      <c r="A180" s="158"/>
      <c r="B180" s="206"/>
      <c r="C180" s="206"/>
      <c r="D180" s="206"/>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spans="1:26" ht="15.75" customHeight="1" x14ac:dyDescent="0.3">
      <c r="A181" s="158"/>
      <c r="B181" s="206"/>
      <c r="C181" s="206"/>
      <c r="D181" s="206"/>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spans="1:26" ht="15.75" customHeight="1" x14ac:dyDescent="0.3">
      <c r="A182" s="158"/>
      <c r="B182" s="206"/>
      <c r="C182" s="206"/>
      <c r="D182" s="206"/>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spans="1:26" ht="15.75" customHeight="1" x14ac:dyDescent="0.3">
      <c r="A183" s="158"/>
      <c r="B183" s="206"/>
      <c r="C183" s="206"/>
      <c r="D183" s="206"/>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spans="1:26" ht="15.75" customHeight="1" x14ac:dyDescent="0.3">
      <c r="A184" s="158"/>
      <c r="B184" s="206"/>
      <c r="C184" s="206"/>
      <c r="D184" s="206"/>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spans="1:26" ht="15.75" customHeight="1" x14ac:dyDescent="0.3">
      <c r="A185" s="158"/>
      <c r="B185" s="206"/>
      <c r="C185" s="206"/>
      <c r="D185" s="206"/>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spans="1:26" ht="15.75" customHeight="1" x14ac:dyDescent="0.3">
      <c r="A186" s="158"/>
      <c r="B186" s="206"/>
      <c r="C186" s="206"/>
      <c r="D186" s="206"/>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spans="1:26" ht="15.75" customHeight="1" x14ac:dyDescent="0.3">
      <c r="A187" s="158"/>
      <c r="B187" s="206"/>
      <c r="C187" s="206"/>
      <c r="D187" s="206"/>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spans="1:26" ht="15.75" customHeight="1" x14ac:dyDescent="0.3">
      <c r="A188" s="158"/>
      <c r="B188" s="206"/>
      <c r="C188" s="206"/>
      <c r="D188" s="206"/>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spans="1:26" ht="15.75" customHeight="1" x14ac:dyDescent="0.3">
      <c r="A189" s="158"/>
      <c r="B189" s="206"/>
      <c r="C189" s="206"/>
      <c r="D189" s="206"/>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spans="1:26" ht="15.75" customHeight="1" x14ac:dyDescent="0.3">
      <c r="A190" s="158"/>
      <c r="B190" s="206"/>
      <c r="C190" s="206"/>
      <c r="D190" s="206"/>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spans="1:26" ht="15.75" customHeight="1" x14ac:dyDescent="0.3">
      <c r="A191" s="158"/>
      <c r="B191" s="206"/>
      <c r="C191" s="206"/>
      <c r="D191" s="206"/>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5.75" customHeight="1" x14ac:dyDescent="0.3">
      <c r="A192" s="158"/>
      <c r="B192" s="206"/>
      <c r="C192" s="206"/>
      <c r="D192" s="206"/>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5.75" customHeight="1" x14ac:dyDescent="0.3">
      <c r="A193" s="158"/>
      <c r="B193" s="206"/>
      <c r="C193" s="206"/>
      <c r="D193" s="206"/>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5.75" customHeight="1" x14ac:dyDescent="0.3">
      <c r="A194" s="158"/>
      <c r="B194" s="206"/>
      <c r="C194" s="206"/>
      <c r="D194" s="206"/>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5.75" customHeight="1" x14ac:dyDescent="0.3">
      <c r="A195" s="158"/>
      <c r="B195" s="206"/>
      <c r="C195" s="206"/>
      <c r="D195" s="206"/>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5.75" customHeight="1" x14ac:dyDescent="0.3">
      <c r="A196" s="158"/>
      <c r="B196" s="206"/>
      <c r="C196" s="206"/>
      <c r="D196" s="206"/>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5.75" customHeight="1" x14ac:dyDescent="0.3">
      <c r="A197" s="158"/>
      <c r="B197" s="206"/>
      <c r="C197" s="206"/>
      <c r="D197" s="206"/>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5.75" customHeight="1" x14ac:dyDescent="0.3">
      <c r="A198" s="158"/>
      <c r="B198" s="206"/>
      <c r="C198" s="206"/>
      <c r="D198" s="206"/>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5.75" customHeight="1" x14ac:dyDescent="0.3">
      <c r="A199" s="158"/>
      <c r="B199" s="206"/>
      <c r="C199" s="206"/>
      <c r="D199" s="206"/>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5.75" customHeight="1" x14ac:dyDescent="0.3">
      <c r="A200" s="158"/>
      <c r="B200" s="206"/>
      <c r="C200" s="206"/>
      <c r="D200" s="206"/>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5.75" customHeight="1" x14ac:dyDescent="0.3">
      <c r="A201" s="158"/>
      <c r="B201" s="206"/>
      <c r="C201" s="206"/>
      <c r="D201" s="206"/>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5.75" customHeight="1" x14ac:dyDescent="0.3">
      <c r="A202" s="158"/>
      <c r="B202" s="206"/>
      <c r="C202" s="206"/>
      <c r="D202" s="206"/>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5.75" customHeight="1" x14ac:dyDescent="0.3">
      <c r="A203" s="158"/>
      <c r="B203" s="206"/>
      <c r="C203" s="206"/>
      <c r="D203" s="206"/>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5.75" customHeight="1" x14ac:dyDescent="0.3">
      <c r="A204" s="158"/>
      <c r="B204" s="206"/>
      <c r="C204" s="206"/>
      <c r="D204" s="206"/>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5.75" customHeight="1" x14ac:dyDescent="0.3">
      <c r="A205" s="158"/>
      <c r="B205" s="206"/>
      <c r="C205" s="206"/>
      <c r="D205" s="206"/>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5.75" customHeight="1" x14ac:dyDescent="0.3">
      <c r="A206" s="158"/>
      <c r="B206" s="206"/>
      <c r="C206" s="206"/>
      <c r="D206" s="206"/>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5.75" customHeight="1" x14ac:dyDescent="0.3">
      <c r="A207" s="158"/>
      <c r="B207" s="206"/>
      <c r="C207" s="206"/>
      <c r="D207" s="206"/>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5.75" customHeight="1" x14ac:dyDescent="0.3">
      <c r="A208" s="158"/>
      <c r="B208" s="206"/>
      <c r="C208" s="206"/>
      <c r="D208" s="206"/>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5.75" customHeight="1" x14ac:dyDescent="0.3">
      <c r="A209" s="158"/>
      <c r="B209" s="206"/>
      <c r="C209" s="206"/>
      <c r="D209" s="206"/>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5.75" customHeight="1" x14ac:dyDescent="0.3">
      <c r="A210" s="158"/>
      <c r="B210" s="206"/>
      <c r="C210" s="206"/>
      <c r="D210" s="206"/>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5.75" customHeight="1" x14ac:dyDescent="0.3">
      <c r="A211" s="158"/>
      <c r="B211" s="206"/>
      <c r="C211" s="206"/>
      <c r="D211" s="206"/>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5.75" customHeight="1" x14ac:dyDescent="0.3">
      <c r="A212" s="158"/>
      <c r="B212" s="206"/>
      <c r="C212" s="206"/>
      <c r="D212" s="206"/>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5.75" customHeight="1" x14ac:dyDescent="0.3">
      <c r="A213" s="158"/>
      <c r="B213" s="206"/>
      <c r="C213" s="206"/>
      <c r="D213" s="206"/>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5.75" customHeight="1" x14ac:dyDescent="0.3">
      <c r="A214" s="158"/>
      <c r="B214" s="206"/>
      <c r="C214" s="206"/>
      <c r="D214" s="206"/>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5.75" customHeight="1" x14ac:dyDescent="0.3">
      <c r="A215" s="158"/>
      <c r="B215" s="206"/>
      <c r="C215" s="206"/>
      <c r="D215" s="206"/>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5.75" customHeight="1" x14ac:dyDescent="0.3">
      <c r="A216" s="158"/>
      <c r="B216" s="206"/>
      <c r="C216" s="206"/>
      <c r="D216" s="206"/>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5.75" customHeight="1" x14ac:dyDescent="0.3">
      <c r="A217" s="158"/>
      <c r="B217" s="206"/>
      <c r="C217" s="206"/>
      <c r="D217" s="206"/>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5.75" customHeight="1" x14ac:dyDescent="0.3">
      <c r="A218" s="158"/>
      <c r="B218" s="206"/>
      <c r="C218" s="206"/>
      <c r="D218" s="206"/>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5.75" customHeight="1" x14ac:dyDescent="0.3">
      <c r="A219" s="158"/>
      <c r="B219" s="206"/>
      <c r="C219" s="206"/>
      <c r="D219" s="206"/>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5.75" customHeight="1" x14ac:dyDescent="0.3">
      <c r="A220" s="158"/>
      <c r="B220" s="206"/>
      <c r="C220" s="206"/>
      <c r="D220" s="206"/>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5.75" customHeight="1" x14ac:dyDescent="0.3">
      <c r="A221" s="158"/>
      <c r="B221" s="206"/>
      <c r="C221" s="206"/>
      <c r="D221" s="206"/>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5.75" customHeight="1" x14ac:dyDescent="0.3">
      <c r="A222" s="158"/>
      <c r="B222" s="206"/>
      <c r="C222" s="206"/>
      <c r="D222" s="206"/>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5.75" customHeight="1" x14ac:dyDescent="0.3">
      <c r="A223" s="158"/>
      <c r="B223" s="206"/>
      <c r="C223" s="206"/>
      <c r="D223" s="206"/>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5.75" customHeight="1" x14ac:dyDescent="0.3">
      <c r="A224" s="158"/>
      <c r="B224" s="206"/>
      <c r="C224" s="206"/>
      <c r="D224" s="206"/>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5.75" customHeight="1" x14ac:dyDescent="0.3">
      <c r="A225" s="158"/>
      <c r="B225" s="206"/>
      <c r="C225" s="206"/>
      <c r="D225" s="206"/>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5.75" customHeight="1" x14ac:dyDescent="0.3">
      <c r="A226" s="158"/>
      <c r="B226" s="206"/>
      <c r="C226" s="206"/>
      <c r="D226" s="206"/>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5.75" customHeight="1" x14ac:dyDescent="0.3">
      <c r="A227" s="158"/>
      <c r="B227" s="206"/>
      <c r="C227" s="206"/>
      <c r="D227" s="206"/>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5.75" customHeight="1" x14ac:dyDescent="0.3">
      <c r="A228" s="158"/>
      <c r="B228" s="206"/>
      <c r="C228" s="206"/>
      <c r="D228" s="206"/>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5.75" customHeight="1" x14ac:dyDescent="0.3">
      <c r="A229" s="158"/>
      <c r="B229" s="206"/>
      <c r="C229" s="206"/>
      <c r="D229" s="206"/>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5.75" customHeight="1" x14ac:dyDescent="0.3">
      <c r="A230" s="158"/>
      <c r="B230" s="206"/>
      <c r="C230" s="206"/>
      <c r="D230" s="206"/>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5.75" customHeight="1" x14ac:dyDescent="0.3">
      <c r="A231" s="158"/>
      <c r="B231" s="206"/>
      <c r="C231" s="206"/>
      <c r="D231" s="206"/>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5.75" customHeight="1" x14ac:dyDescent="0.3">
      <c r="A232" s="158"/>
      <c r="B232" s="206"/>
      <c r="C232" s="206"/>
      <c r="D232" s="206"/>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5.75" customHeight="1" x14ac:dyDescent="0.3">
      <c r="A233" s="158"/>
      <c r="B233" s="206"/>
      <c r="C233" s="206"/>
      <c r="D233" s="206"/>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5.75" customHeight="1" x14ac:dyDescent="0.3">
      <c r="A234" s="158"/>
      <c r="B234" s="206"/>
      <c r="C234" s="206"/>
      <c r="D234" s="206"/>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5.75" customHeight="1" x14ac:dyDescent="0.3">
      <c r="A235" s="158"/>
      <c r="B235" s="206"/>
      <c r="C235" s="206"/>
      <c r="D235" s="206"/>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5.75" customHeight="1" x14ac:dyDescent="0.3">
      <c r="A236" s="158"/>
      <c r="B236" s="206"/>
      <c r="C236" s="206"/>
      <c r="D236" s="206"/>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5.75" customHeight="1" x14ac:dyDescent="0.3">
      <c r="A237" s="158"/>
      <c r="B237" s="206"/>
      <c r="C237" s="206"/>
      <c r="D237" s="206"/>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5.75" customHeight="1" x14ac:dyDescent="0.3">
      <c r="A238" s="158"/>
      <c r="B238" s="206"/>
      <c r="C238" s="206"/>
      <c r="D238" s="206"/>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5.75" customHeight="1" x14ac:dyDescent="0.3">
      <c r="A239" s="158"/>
      <c r="B239" s="206"/>
      <c r="C239" s="206"/>
      <c r="D239" s="206"/>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B1:D1"/>
    <mergeCell ref="A14:F14"/>
    <mergeCell ref="A18:F18"/>
    <mergeCell ref="A30:F30"/>
    <mergeCell ref="B39:F3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1эт110м2</vt:lpstr>
      <vt:lpstr>Сдача в аренду</vt:lpstr>
      <vt:lpstr>Пискаревский пр., 1 (копия)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Владимир Глухов</cp:lastModifiedBy>
  <dcterms:created xsi:type="dcterms:W3CDTF">2023-04-23T08:51:50Z</dcterms:created>
  <dcterms:modified xsi:type="dcterms:W3CDTF">2023-08-23T14:36:01Z</dcterms:modified>
</cp:coreProperties>
</file>