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730" windowHeight="9765" activeTab="0"/>
  </bookViews>
  <sheets>
    <sheet name="ФИН МОДЕЛЬ" sheetId="1" r:id="rId1"/>
    <sheet name="Лист1" sheetId="2" r:id="rId2"/>
  </sheets>
  <definedNames>
    <definedName name="Доставка">#REF!</definedName>
    <definedName name="Доставка_1">#N/A</definedName>
    <definedName name="Доставка_2">#N/A</definedName>
    <definedName name="Доставка_3">#N/A</definedName>
    <definedName name="КАЛЬКУЛЯЦИЯ_ЯНВАРЬ">#REF!</definedName>
    <definedName name="курьеры">#REF!</definedName>
    <definedName name="недост">#REF!</definedName>
    <definedName name="Новая">#REF!</definedName>
    <definedName name="отчет">#REF!</definedName>
    <definedName name="себестоимость">#REF!</definedName>
    <definedName name="февраль">#REF!</definedName>
    <definedName name="Часы">#REF!</definedName>
    <definedName name="Часы_1">#N/A</definedName>
    <definedName name="Часы_2">#N/A</definedName>
    <definedName name="Часы_3">#N/A</definedName>
    <definedName name="Часы_4">#N/A</definedName>
    <definedName name="Часы_5">#N/A</definedName>
    <definedName name="Часы_6">#N/A</definedName>
  </definedNames>
  <calcPr fullCalcOnLoad="1" refMode="R1C1"/>
</workbook>
</file>

<file path=xl/comments1.xml><?xml version="1.0" encoding="utf-8"?>
<comments xmlns="http://schemas.openxmlformats.org/spreadsheetml/2006/main">
  <authors>
    <author>Gasrorest</author>
  </authors>
  <commentList>
    <comment ref="E14" authorId="0">
      <text>
        <r>
          <rPr>
            <b/>
            <sz val="9"/>
            <rFont val="Tahoma"/>
            <family val="2"/>
          </rPr>
          <t>Gasrorest:</t>
        </r>
        <r>
          <rPr>
            <sz val="9"/>
            <rFont val="Tahoma"/>
            <family val="2"/>
          </rPr>
          <t xml:space="preserve">
на руки 791000
Все оформлены "вбелую"</t>
        </r>
      </text>
    </comment>
    <comment ref="D19" authorId="0">
      <text>
        <r>
          <rPr>
            <b/>
            <sz val="9"/>
            <rFont val="Tahoma"/>
            <family val="2"/>
          </rPr>
          <t>Gasrorest:</t>
        </r>
        <r>
          <rPr>
            <sz val="9"/>
            <rFont val="Tahoma"/>
            <family val="2"/>
          </rPr>
          <t xml:space="preserve">
1. Сумма договорная
2.Возвратная</t>
        </r>
      </text>
    </comment>
    <comment ref="D53" authorId="0">
      <text>
        <r>
          <rPr>
            <b/>
            <sz val="9"/>
            <rFont val="Tahoma"/>
            <family val="2"/>
          </rPr>
          <t>Gasrorest:</t>
        </r>
        <r>
          <rPr>
            <sz val="9"/>
            <rFont val="Tahoma"/>
            <family val="2"/>
          </rPr>
          <t xml:space="preserve">
Возможно убыточные 1и 2 месяцы</t>
        </r>
      </text>
    </comment>
  </commentList>
</comments>
</file>

<file path=xl/sharedStrings.xml><?xml version="1.0" encoding="utf-8"?>
<sst xmlns="http://schemas.openxmlformats.org/spreadsheetml/2006/main" count="111" uniqueCount="110">
  <si>
    <t>Статья бюджета</t>
  </si>
  <si>
    <t>1.1.</t>
  </si>
  <si>
    <t>ФОТ</t>
  </si>
  <si>
    <t>1.2.</t>
  </si>
  <si>
    <t>1.3.</t>
  </si>
  <si>
    <t>2.1.</t>
  </si>
  <si>
    <t>2.2.</t>
  </si>
  <si>
    <t>2.3.</t>
  </si>
  <si>
    <t>Доходы</t>
  </si>
  <si>
    <t>Питание</t>
  </si>
  <si>
    <t>1.4.</t>
  </si>
  <si>
    <t>-</t>
  </si>
  <si>
    <t>Сумма операц. года</t>
  </si>
  <si>
    <t>ИТОГО ДОХОДЫ</t>
  </si>
  <si>
    <t xml:space="preserve">Расходные материалы </t>
  </si>
  <si>
    <t>5.1.</t>
  </si>
  <si>
    <t>5.2.</t>
  </si>
  <si>
    <t>7.1.</t>
  </si>
  <si>
    <t>7.2.</t>
  </si>
  <si>
    <t>Вывоз мусора</t>
  </si>
  <si>
    <t>Видеонаблюдение</t>
  </si>
  <si>
    <t>ИТОГО РАСХОДЫ</t>
  </si>
  <si>
    <t>Охранные системы</t>
  </si>
  <si>
    <t>Оборудование</t>
  </si>
  <si>
    <t>ИТ</t>
  </si>
  <si>
    <t>Интернет</t>
  </si>
  <si>
    <t>Страхование</t>
  </si>
  <si>
    <t>Реклама, промо, POS-материалы</t>
  </si>
  <si>
    <t>"доход-расход"</t>
  </si>
  <si>
    <t>4.1.</t>
  </si>
  <si>
    <t>4.2.</t>
  </si>
  <si>
    <t>4.3.</t>
  </si>
  <si>
    <t>4.4.</t>
  </si>
  <si>
    <t>5.3.</t>
  </si>
  <si>
    <t>5.4.</t>
  </si>
  <si>
    <t>6.1.</t>
  </si>
  <si>
    <t>6.2.</t>
  </si>
  <si>
    <t>6.3.</t>
  </si>
  <si>
    <t>6.4.</t>
  </si>
  <si>
    <t>9.1.</t>
  </si>
  <si>
    <t>9.2.</t>
  </si>
  <si>
    <t>10.1.</t>
  </si>
  <si>
    <t>10.2.</t>
  </si>
  <si>
    <t>11.3.</t>
  </si>
  <si>
    <t>12.1.</t>
  </si>
  <si>
    <t>12.2.</t>
  </si>
  <si>
    <t>12.3.</t>
  </si>
  <si>
    <t>7.3.</t>
  </si>
  <si>
    <t>Канцелярские товары и офисные принадлежности</t>
  </si>
  <si>
    <t>3.5.</t>
  </si>
  <si>
    <t>Аренда помещения кафе</t>
  </si>
  <si>
    <t>Аренда офисного помещения</t>
  </si>
  <si>
    <t>2.4.</t>
  </si>
  <si>
    <t>Доставка сырья и материалов</t>
  </si>
  <si>
    <t>Финансовые и прочие услуги</t>
  </si>
  <si>
    <t>12.4.</t>
  </si>
  <si>
    <t>Налог 15% "доход-расход" или min 1% оборота, (руб.)</t>
  </si>
  <si>
    <t>Логистика</t>
  </si>
  <si>
    <t>Персонал</t>
  </si>
  <si>
    <t>Эксплуатация</t>
  </si>
  <si>
    <t>Маркетинг</t>
  </si>
  <si>
    <t>Депозит</t>
  </si>
  <si>
    <t>2.6.</t>
  </si>
  <si>
    <t>6.5.</t>
  </si>
  <si>
    <t xml:space="preserve">ИТ-обслуживание </t>
  </si>
  <si>
    <t>Чиcтая прибыль (руб.)</t>
  </si>
  <si>
    <t xml:space="preserve">Компьютерное оборудование </t>
  </si>
  <si>
    <t>Прочие обяз. платежи (эксплуатац.)</t>
  </si>
  <si>
    <r>
      <t xml:space="preserve">Инкассация </t>
    </r>
    <r>
      <rPr>
        <sz val="10"/>
        <color indexed="8"/>
        <rFont val="Calibri"/>
        <family val="2"/>
      </rPr>
      <t>(50% от выручки, ставка 0,5%)</t>
    </r>
  </si>
  <si>
    <t>Коммун. платежи (эл-во, вода, канал-я)</t>
  </si>
  <si>
    <t>процент рентабельности</t>
  </si>
  <si>
    <t xml:space="preserve">Выручка в мес. </t>
  </si>
  <si>
    <t>Прочие доходы, руб.</t>
  </si>
  <si>
    <t xml:space="preserve">телефония </t>
  </si>
  <si>
    <t xml:space="preserve">Проценты по кредиту </t>
  </si>
  <si>
    <t>Тревожная сигнализация</t>
  </si>
  <si>
    <r>
      <t xml:space="preserve">Эквайринг </t>
    </r>
    <r>
      <rPr>
        <sz val="10"/>
        <color indexed="8"/>
        <rFont val="Calibri"/>
        <family val="2"/>
      </rPr>
      <t>( ставка 1%)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</si>
  <si>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</si>
  <si>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</si>
  <si>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</si>
  <si>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</si>
  <si>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</si>
  <si>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</si>
  <si>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</si>
  <si>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</si>
  <si>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</si>
  <si>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</si>
  <si>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</si>
  <si>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</si>
  <si>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Униформа персонала </t>
  </si>
  <si>
    <t xml:space="preserve">Программное обеспечение </t>
  </si>
  <si>
    <t xml:space="preserve">Технологическое оборудование </t>
  </si>
  <si>
    <t xml:space="preserve">Кассовое оборудование </t>
  </si>
  <si>
    <t>ТО оборудования (касса)</t>
  </si>
  <si>
    <t xml:space="preserve">№ </t>
  </si>
  <si>
    <t>ПЕРИОД/МЕСЯЦ</t>
  </si>
  <si>
    <t>Моющие ср-ва, тряпки, губки, салфетки и т.п.</t>
  </si>
  <si>
    <t>Амортизация (1,5-1% от оборота)</t>
  </si>
  <si>
    <t>Себестоимость продаж (20%)</t>
  </si>
  <si>
    <t>Если не понравится - венру деньги</t>
  </si>
  <si>
    <t xml:space="preserve">Ремонт помещений, строительство, вентиляция, вывеска </t>
  </si>
  <si>
    <t>Мебель, инвентарь, посуда</t>
  </si>
  <si>
    <t>Кухонный и прочий мелкий инвентарь, посуда разовая</t>
  </si>
  <si>
    <t>Комиссия за поиск помещения</t>
  </si>
  <si>
    <t>Прочие расходы, в том числе убыточные 1 и 2 месяцы</t>
  </si>
  <si>
    <t>Дизайн-проект, проект по вентиляции</t>
  </si>
  <si>
    <t xml:space="preserve">Развитие (2% от выручки) </t>
  </si>
  <si>
    <t>Бюджет фастфуд-пельменной. Оптимальный сценарий</t>
  </si>
  <si>
    <t xml:space="preserve">Мед.осмотр </t>
  </si>
  <si>
    <t>Аренда (с учетом индексации)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</si>
</sst>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RUB&quot;#,##0_);\(&quot;RUB&quot;#,##0\)"/>
    <numFmt numFmtId="173" formatCode="&quot;RUB&quot;#,##0_);[Red]\(&quot;RUB&quot;#,##0\)"/>
    <numFmt numFmtId="174" formatCode="&quot;RUB&quot;#,##0.00_);\(&quot;RUB&quot;#,##0.00\)"/>
    <numFmt numFmtId="175" formatCode="&quot;RUB&quot;#,##0.00_);[Red]\(&quot;RUB&quot;#,##0.00\)"/>
    <numFmt numFmtId="176" formatCode="_(&quot;RUB&quot;* #,##0_);_(&quot;RUB&quot;* \(#,##0\);_(&quot;RUB&quot;* &quot;-&quot;_);_(@_)"/>
    <numFmt numFmtId="177" formatCode="_(* #,##0_);_(* \(#,##0\);_(* &quot;-&quot;_);_(@_)"/>
    <numFmt numFmtId="178" formatCode="_(&quot;RUB&quot;* #,##0.00_);_(&quot;RUB&quot;* \(#,##0.00\);_(&quot;RUB&quot;* &quot;-&quot;??_);_(@_)"/>
    <numFmt numFmtId="179" formatCode="_(* #,##0.00_);_(* \(#,##0.00\);_(* &quot;-&quot;??_);_(@_)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-* #,##0.00\ _р_у_б_._-;\-* #,##0.00\ _р_у_б_._-;_-* &quot;-&quot;??\ _р_у_б_._-;_-@_-"/>
    <numFmt numFmtId="184" formatCode="_-* #,##0\ _р_у_б_._-;\-* #,##0\ _р_у_б_._-;_-* &quot;-&quot;??\ _р_у_б_._-;_-@_-"/>
    <numFmt numFmtId="185" formatCode="#,##0_ ;\-#,##0\ "/>
    <numFmt numFmtId="186" formatCode="_-* #,##0_р_._-;\-* #,##0_р_._-;_-* &quot;-&quot;??_р_._-;_-@_-"/>
    <numFmt numFmtId="187" formatCode="0.0%"/>
    <numFmt numFmtId="188" formatCode="&quot; &quot;#,##0.00&quot;    &quot;;&quot;-&quot;#,##0.00&quot;    &quot;;&quot; -&quot;#&quot;    &quot;;&quot; &quot;@&quot; &quot;"/>
    <numFmt numFmtId="189" formatCode="[$-419]General"/>
    <numFmt numFmtId="190" formatCode="#,##0.00&quot; &quot;[$руб.-419];[Red]&quot;-&quot;#,##0.00&quot; &quot;[$руб.-419]"/>
    <numFmt numFmtId="191" formatCode="#,##0.00\ [$руб.-419];[Red]\-#,##0.00\ [$руб.-419]"/>
    <numFmt numFmtId="192" formatCode="#,##0.00&quot; &quot;[$€-407];[Red]&quot;-&quot;#,##0.00&quot; &quot;[$€-407]"/>
    <numFmt numFmtId="193" formatCode="_-* #,##0.00&quot;р.&quot;_-;\-* #,##0.00&quot;р.&quot;_-;_-* \-??&quot;р.&quot;_-;_-@_-"/>
    <numFmt numFmtId="194" formatCode="&quot;Истина&quot;;&quot;Истина&quot;;&quot;Ложь&quot;"/>
    <numFmt numFmtId="195" formatCode="d/m/yy;@"/>
    <numFmt numFmtId="196" formatCode="d&quot;.&quot;m&quot;.&quot;yy;@"/>
    <numFmt numFmtId="197" formatCode="_-* #,##0.0\ _р_у_б_._-;\-* #,##0.0\ _р_у_б_._-;_-* &quot;-&quot;??\ _р_у_б_._-;_-@_-"/>
    <numFmt numFmtId="198" formatCode="_-* #,##0.0_р_._-;\-* #,##0.0_р_._-;_-* &quot;-&quot;??_р_._-;_-@_-"/>
    <numFmt numFmtId="199" formatCode="[$-419]mmmm\ yyyy;@"/>
    <numFmt numFmtId="200" formatCode="[$-FC19]d\ mmmm\ yyyy\ &quot;г.&quot;"/>
    <numFmt numFmtId="201" formatCode="#,##0\ _₽"/>
  </numFmts>
  <fonts count="8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6"/>
      <color indexed="23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i/>
      <sz val="16"/>
      <color indexed="8"/>
      <name val="Arial1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i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i/>
      <sz val="12"/>
      <color theme="1"/>
      <name val="Calibri"/>
      <family val="2"/>
    </font>
    <font>
      <u val="single"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77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188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 applyBorder="0" applyProtection="0">
      <alignment/>
    </xf>
    <xf numFmtId="0" fontId="9" fillId="0" borderId="0" applyBorder="0" applyProtection="0">
      <alignment/>
    </xf>
    <xf numFmtId="0" fontId="9" fillId="0" borderId="0">
      <alignment/>
      <protection/>
    </xf>
    <xf numFmtId="0" fontId="14" fillId="0" borderId="0" applyBorder="0" applyProtection="0">
      <alignment/>
    </xf>
    <xf numFmtId="0" fontId="2" fillId="0" borderId="0">
      <alignment/>
      <protection/>
    </xf>
    <xf numFmtId="189" fontId="15" fillId="0" borderId="0">
      <alignment/>
      <protection/>
    </xf>
    <xf numFmtId="189" fontId="9" fillId="0" borderId="0">
      <alignment/>
      <protection/>
    </xf>
    <xf numFmtId="189" fontId="9" fillId="0" borderId="0" applyBorder="0" applyProtection="0">
      <alignment/>
    </xf>
    <xf numFmtId="0" fontId="9" fillId="0" borderId="0" applyBorder="0" applyProtection="0">
      <alignment/>
    </xf>
    <xf numFmtId="0" fontId="15" fillId="0" borderId="0">
      <alignment/>
      <protection/>
    </xf>
    <xf numFmtId="189" fontId="15" fillId="0" borderId="0">
      <alignment/>
      <protection/>
    </xf>
    <xf numFmtId="0" fontId="9" fillId="0" borderId="0">
      <alignment/>
      <protection/>
    </xf>
    <xf numFmtId="189" fontId="9" fillId="0" borderId="0">
      <alignment/>
      <protection/>
    </xf>
    <xf numFmtId="189" fontId="9" fillId="0" borderId="0" applyBorder="0" applyProtection="0">
      <alignment/>
    </xf>
    <xf numFmtId="0" fontId="9" fillId="0" borderId="0" applyBorder="0" applyProtection="0">
      <alignment/>
    </xf>
    <xf numFmtId="0" fontId="9" fillId="0" borderId="0">
      <alignment/>
      <protection/>
    </xf>
    <xf numFmtId="189" fontId="16" fillId="0" borderId="0">
      <alignment horizontal="left"/>
      <protection/>
    </xf>
    <xf numFmtId="189" fontId="15" fillId="0" borderId="0">
      <alignment/>
      <protection/>
    </xf>
    <xf numFmtId="189" fontId="14" fillId="0" borderId="0" applyFont="0" applyBorder="0" applyProtection="0">
      <alignment/>
    </xf>
    <xf numFmtId="189" fontId="14" fillId="0" borderId="0">
      <alignment/>
      <protection/>
    </xf>
    <xf numFmtId="189" fontId="16" fillId="0" borderId="0">
      <alignment horizontal="left"/>
      <protection/>
    </xf>
    <xf numFmtId="189" fontId="5" fillId="0" borderId="0">
      <alignment/>
      <protection/>
    </xf>
    <xf numFmtId="189" fontId="5" fillId="0" borderId="0">
      <alignment/>
      <protection/>
    </xf>
    <xf numFmtId="189" fontId="17" fillId="0" borderId="0" applyBorder="0" applyProtection="0">
      <alignment/>
    </xf>
    <xf numFmtId="189" fontId="17" fillId="0" borderId="0">
      <alignment/>
      <protection/>
    </xf>
    <xf numFmtId="189" fontId="9" fillId="0" borderId="0">
      <alignment/>
      <protection/>
    </xf>
    <xf numFmtId="189" fontId="14" fillId="0" borderId="0" applyFont="0" applyBorder="0" applyProtection="0">
      <alignment/>
    </xf>
    <xf numFmtId="189" fontId="14" fillId="0" borderId="0">
      <alignment/>
      <protection/>
    </xf>
    <xf numFmtId="189" fontId="9" fillId="0" borderId="0">
      <alignment/>
      <protection/>
    </xf>
    <xf numFmtId="0" fontId="9" fillId="0" borderId="0">
      <alignment/>
      <protection/>
    </xf>
    <xf numFmtId="189" fontId="14" fillId="0" borderId="0" applyFont="0" applyBorder="0" applyProtection="0">
      <alignment/>
    </xf>
    <xf numFmtId="189" fontId="14" fillId="0" borderId="0">
      <alignment/>
      <protection/>
    </xf>
    <xf numFmtId="0" fontId="14" fillId="0" borderId="0" applyBorder="0" applyProtection="0">
      <alignment/>
    </xf>
    <xf numFmtId="0" fontId="9" fillId="0" borderId="0">
      <alignment/>
      <protection/>
    </xf>
    <xf numFmtId="189" fontId="14" fillId="0" borderId="0" applyFont="0" applyBorder="0" applyProtection="0">
      <alignment/>
    </xf>
    <xf numFmtId="189" fontId="14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>
      <alignment horizontal="center"/>
      <protection/>
    </xf>
    <xf numFmtId="0" fontId="21" fillId="0" borderId="3" applyNumberFormat="0" applyFill="0" applyAlignment="0" applyProtection="0"/>
    <xf numFmtId="189" fontId="22" fillId="0" borderId="0" applyBorder="0" applyProtection="0">
      <alignment horizontal="center"/>
    </xf>
    <xf numFmtId="189" fontId="22" fillId="0" borderId="0">
      <alignment horizontal="center"/>
      <protection/>
    </xf>
    <xf numFmtId="0" fontId="22" fillId="0" borderId="0" applyBorder="0" applyProtection="0">
      <alignment horizontal="center"/>
    </xf>
    <xf numFmtId="189" fontId="20" fillId="0" borderId="0">
      <alignment horizontal="center"/>
      <protection/>
    </xf>
    <xf numFmtId="0" fontId="23" fillId="0" borderId="4" applyNumberFormat="0" applyFill="0" applyAlignment="0" applyProtection="0"/>
    <xf numFmtId="189" fontId="20" fillId="0" borderId="0">
      <alignment horizontal="center"/>
      <protection/>
    </xf>
    <xf numFmtId="189" fontId="22" fillId="0" borderId="0" applyBorder="0" applyProtection="0">
      <alignment horizontal="center"/>
    </xf>
    <xf numFmtId="189" fontId="22" fillId="0" borderId="0">
      <alignment horizontal="center"/>
      <protection/>
    </xf>
    <xf numFmtId="0" fontId="22" fillId="0" borderId="0" applyBorder="0" applyProtection="0">
      <alignment horizontal="center"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189" fontId="22" fillId="0" borderId="0" applyBorder="0" applyProtection="0">
      <alignment horizontal="center"/>
    </xf>
    <xf numFmtId="189" fontId="22" fillId="0" borderId="0">
      <alignment horizontal="center"/>
      <protection/>
    </xf>
    <xf numFmtId="0" fontId="22" fillId="0" borderId="0" applyBorder="0" applyProtection="0">
      <alignment horizontal="center"/>
    </xf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89" fontId="22" fillId="0" borderId="0" applyBorder="0" applyProtection="0">
      <alignment horizontal="center"/>
    </xf>
    <xf numFmtId="189" fontId="22" fillId="0" borderId="0">
      <alignment horizontal="center"/>
      <protection/>
    </xf>
    <xf numFmtId="0" fontId="22" fillId="0" borderId="0" applyBorder="0" applyProtection="0">
      <alignment horizontal="center"/>
    </xf>
    <xf numFmtId="0" fontId="20" fillId="0" borderId="0">
      <alignment horizontal="center"/>
      <protection/>
    </xf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/>
    </xf>
    <xf numFmtId="0" fontId="20" fillId="0" borderId="0">
      <alignment horizontal="center"/>
      <protection/>
    </xf>
    <xf numFmtId="0" fontId="20" fillId="0" borderId="0">
      <alignment horizontal="center" textRotation="90"/>
      <protection/>
    </xf>
    <xf numFmtId="189" fontId="20" fillId="0" borderId="0">
      <alignment horizontal="center" textRotation="90"/>
      <protection/>
    </xf>
    <xf numFmtId="189" fontId="22" fillId="0" borderId="0" applyBorder="0" applyProtection="0">
      <alignment horizontal="center" textRotation="90"/>
    </xf>
    <xf numFmtId="189" fontId="22" fillId="0" borderId="0">
      <alignment horizontal="center" textRotation="90"/>
      <protection/>
    </xf>
    <xf numFmtId="0" fontId="22" fillId="0" borderId="0" applyBorder="0" applyProtection="0">
      <alignment horizontal="center" textRotation="90"/>
    </xf>
    <xf numFmtId="189" fontId="20" fillId="0" borderId="0">
      <alignment horizontal="center" textRotation="90"/>
      <protection/>
    </xf>
    <xf numFmtId="0" fontId="22" fillId="0" borderId="0">
      <alignment horizontal="center" textRotation="90"/>
      <protection/>
    </xf>
    <xf numFmtId="189" fontId="20" fillId="0" borderId="0">
      <alignment horizontal="center" textRotation="90"/>
      <protection/>
    </xf>
    <xf numFmtId="189" fontId="22" fillId="0" borderId="0" applyBorder="0" applyProtection="0">
      <alignment horizontal="center" textRotation="90"/>
    </xf>
    <xf numFmtId="189" fontId="22" fillId="0" borderId="0">
      <alignment horizontal="center" textRotation="90"/>
      <protection/>
    </xf>
    <xf numFmtId="0" fontId="22" fillId="0" borderId="0" applyBorder="0" applyProtection="0">
      <alignment horizontal="center" textRotation="90"/>
    </xf>
    <xf numFmtId="0" fontId="22" fillId="0" borderId="0">
      <alignment horizontal="center" textRotation="90"/>
      <protection/>
    </xf>
    <xf numFmtId="0" fontId="22" fillId="0" borderId="0">
      <alignment horizontal="center" textRotation="90"/>
      <protection/>
    </xf>
    <xf numFmtId="189" fontId="22" fillId="0" borderId="0" applyBorder="0" applyProtection="0">
      <alignment horizontal="center" textRotation="90"/>
    </xf>
    <xf numFmtId="189" fontId="22" fillId="0" borderId="0">
      <alignment horizontal="center" textRotation="90"/>
      <protection/>
    </xf>
    <xf numFmtId="0" fontId="22" fillId="0" borderId="0" applyBorder="0" applyProtection="0">
      <alignment horizontal="center" textRotation="90"/>
    </xf>
    <xf numFmtId="0" fontId="22" fillId="0" borderId="0">
      <alignment horizontal="center" textRotation="90"/>
      <protection/>
    </xf>
    <xf numFmtId="0" fontId="20" fillId="0" borderId="0">
      <alignment horizontal="center" textRotation="90"/>
      <protection/>
    </xf>
    <xf numFmtId="189" fontId="22" fillId="0" borderId="0" applyBorder="0" applyProtection="0">
      <alignment horizontal="center" textRotation="90"/>
    </xf>
    <xf numFmtId="189" fontId="22" fillId="0" borderId="0">
      <alignment horizontal="center" textRotation="90"/>
      <protection/>
    </xf>
    <xf numFmtId="0" fontId="22" fillId="0" borderId="0" applyBorder="0" applyProtection="0">
      <alignment horizontal="center" textRotation="90"/>
    </xf>
    <xf numFmtId="0" fontId="22" fillId="0" borderId="0" applyNumberFormat="0" applyBorder="0" applyProtection="0">
      <alignment horizontal="center" textRotation="90"/>
    </xf>
    <xf numFmtId="0" fontId="22" fillId="0" borderId="0" applyNumberFormat="0" applyBorder="0" applyProtection="0">
      <alignment horizontal="center" textRotation="90"/>
    </xf>
    <xf numFmtId="0" fontId="20" fillId="0" borderId="0">
      <alignment horizontal="center" textRotation="90"/>
      <protection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40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8" fillId="41" borderId="7" applyNumberFormat="0" applyFont="0" applyAlignment="0" applyProtection="0"/>
    <xf numFmtId="0" fontId="29" fillId="38" borderId="8" applyNumberFormat="0" applyAlignment="0" applyProtection="0"/>
    <xf numFmtId="0" fontId="30" fillId="0" borderId="0">
      <alignment/>
      <protection/>
    </xf>
    <xf numFmtId="189" fontId="30" fillId="0" borderId="0">
      <alignment/>
      <protection/>
    </xf>
    <xf numFmtId="189" fontId="31" fillId="0" borderId="0" applyBorder="0" applyProtection="0">
      <alignment/>
    </xf>
    <xf numFmtId="189" fontId="31" fillId="0" borderId="0">
      <alignment/>
      <protection/>
    </xf>
    <xf numFmtId="0" fontId="31" fillId="0" borderId="0" applyBorder="0" applyProtection="0">
      <alignment/>
    </xf>
    <xf numFmtId="189" fontId="30" fillId="0" borderId="0">
      <alignment/>
      <protection/>
    </xf>
    <xf numFmtId="0" fontId="31" fillId="0" borderId="0">
      <alignment/>
      <protection/>
    </xf>
    <xf numFmtId="189" fontId="30" fillId="0" borderId="0">
      <alignment/>
      <protection/>
    </xf>
    <xf numFmtId="189" fontId="31" fillId="0" borderId="0" applyBorder="0" applyProtection="0">
      <alignment/>
    </xf>
    <xf numFmtId="189" fontId="31" fillId="0" borderId="0">
      <alignment/>
      <protection/>
    </xf>
    <xf numFmtId="0" fontId="31" fillId="0" borderId="0" applyBorder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189" fontId="31" fillId="0" borderId="0" applyBorder="0" applyProtection="0">
      <alignment/>
    </xf>
    <xf numFmtId="189" fontId="31" fillId="0" borderId="0">
      <alignment/>
      <protection/>
    </xf>
    <xf numFmtId="0" fontId="31" fillId="0" borderId="0" applyBorder="0" applyProtection="0">
      <alignment/>
    </xf>
    <xf numFmtId="0" fontId="31" fillId="0" borderId="0">
      <alignment/>
      <protection/>
    </xf>
    <xf numFmtId="0" fontId="30" fillId="0" borderId="0">
      <alignment/>
      <protection/>
    </xf>
    <xf numFmtId="189" fontId="31" fillId="0" borderId="0" applyBorder="0" applyProtection="0">
      <alignment/>
    </xf>
    <xf numFmtId="189" fontId="31" fillId="0" borderId="0">
      <alignment/>
      <protection/>
    </xf>
    <xf numFmtId="0" fontId="31" fillId="0" borderId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0" fillId="0" borderId="0">
      <alignment/>
      <protection/>
    </xf>
    <xf numFmtId="190" fontId="30" fillId="0" borderId="0">
      <alignment/>
      <protection/>
    </xf>
    <xf numFmtId="190" fontId="30" fillId="0" borderId="0">
      <alignment/>
      <protection/>
    </xf>
    <xf numFmtId="190" fontId="31" fillId="0" borderId="0" applyBorder="0" applyProtection="0">
      <alignment/>
    </xf>
    <xf numFmtId="190" fontId="31" fillId="0" borderId="0">
      <alignment/>
      <protection/>
    </xf>
    <xf numFmtId="191" fontId="31" fillId="0" borderId="0" applyBorder="0" applyProtection="0">
      <alignment/>
    </xf>
    <xf numFmtId="190" fontId="30" fillId="0" borderId="0">
      <alignment/>
      <protection/>
    </xf>
    <xf numFmtId="190" fontId="31" fillId="0" borderId="0">
      <alignment/>
      <protection/>
    </xf>
    <xf numFmtId="190" fontId="30" fillId="0" borderId="0">
      <alignment/>
      <protection/>
    </xf>
    <xf numFmtId="190" fontId="31" fillId="0" borderId="0" applyBorder="0" applyProtection="0">
      <alignment/>
    </xf>
    <xf numFmtId="190" fontId="31" fillId="0" borderId="0">
      <alignment/>
      <protection/>
    </xf>
    <xf numFmtId="191" fontId="31" fillId="0" borderId="0" applyBorder="0" applyProtection="0">
      <alignment/>
    </xf>
    <xf numFmtId="190" fontId="31" fillId="0" borderId="0">
      <alignment/>
      <protection/>
    </xf>
    <xf numFmtId="192" fontId="30" fillId="0" borderId="0">
      <alignment/>
      <protection/>
    </xf>
    <xf numFmtId="190" fontId="31" fillId="0" borderId="0" applyBorder="0" applyProtection="0">
      <alignment/>
    </xf>
    <xf numFmtId="190" fontId="31" fillId="0" borderId="0">
      <alignment/>
      <protection/>
    </xf>
    <xf numFmtId="191" fontId="31" fillId="0" borderId="0" applyBorder="0" applyProtection="0">
      <alignment/>
    </xf>
    <xf numFmtId="192" fontId="30" fillId="0" borderId="0">
      <alignment/>
      <protection/>
    </xf>
    <xf numFmtId="192" fontId="31" fillId="0" borderId="0">
      <alignment/>
      <protection/>
    </xf>
    <xf numFmtId="190" fontId="31" fillId="0" borderId="0" applyBorder="0" applyProtection="0">
      <alignment/>
    </xf>
    <xf numFmtId="190" fontId="31" fillId="0" borderId="0">
      <alignment/>
      <protection/>
    </xf>
    <xf numFmtId="191" fontId="31" fillId="0" borderId="0" applyBorder="0" applyProtection="0">
      <alignment/>
    </xf>
    <xf numFmtId="192" fontId="31" fillId="0" borderId="0">
      <alignment/>
      <protection/>
    </xf>
    <xf numFmtId="191" fontId="30" fillId="0" borderId="0">
      <alignment/>
      <protection/>
    </xf>
    <xf numFmtId="190" fontId="31" fillId="0" borderId="0" applyBorder="0" applyProtection="0">
      <alignment/>
    </xf>
    <xf numFmtId="190" fontId="31" fillId="0" borderId="0">
      <alignment/>
      <protection/>
    </xf>
    <xf numFmtId="191" fontId="31" fillId="0" borderId="0" applyBorder="0" applyProtection="0">
      <alignment/>
    </xf>
    <xf numFmtId="190" fontId="30" fillId="0" borderId="0">
      <alignment/>
      <protection/>
    </xf>
    <xf numFmtId="0" fontId="2" fillId="2" borderId="8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4" fillId="42" borderId="8" applyNumberFormat="0" applyProtection="0">
      <alignment horizontal="left" vertical="center" indent="1"/>
    </xf>
    <xf numFmtId="4" fontId="4" fillId="43" borderId="8" applyNumberFormat="0" applyProtection="0">
      <alignment horizontal="left" vertical="center" indent="1"/>
    </xf>
    <xf numFmtId="0" fontId="2" fillId="43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2" borderId="8" applyNumberFormat="0" applyProtection="0">
      <alignment horizontal="left" vertical="center" indent="1"/>
    </xf>
    <xf numFmtId="4" fontId="5" fillId="42" borderId="8" applyNumberFormat="0" applyProtection="0">
      <alignment horizontal="right" vertical="center"/>
    </xf>
    <xf numFmtId="4" fontId="6" fillId="42" borderId="8" applyNumberFormat="0" applyProtection="0">
      <alignment horizontal="right" vertical="center"/>
    </xf>
    <xf numFmtId="0" fontId="2" fillId="2" borderId="8" applyNumberFormat="0" applyProtection="0">
      <alignment horizontal="left" vertical="center" indent="1"/>
    </xf>
    <xf numFmtId="0" fontId="3" fillId="0" borderId="0">
      <alignment/>
      <protection/>
    </xf>
    <xf numFmtId="4" fontId="7" fillId="42" borderId="8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9" fontId="16" fillId="38" borderId="0" applyBorder="0" applyProtection="0">
      <alignment horizontal="left" vertical="top" wrapText="1"/>
    </xf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7" fillId="50" borderId="11" applyNumberFormat="0" applyAlignment="0" applyProtection="0"/>
    <xf numFmtId="0" fontId="58" fillId="51" borderId="12" applyNumberFormat="0" applyAlignment="0" applyProtection="0"/>
    <xf numFmtId="0" fontId="59" fillId="51" borderId="11" applyNumberFormat="0" applyAlignment="0" applyProtection="0"/>
    <xf numFmtId="0" fontId="6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1" fontId="28" fillId="0" borderId="0" applyFont="0" applyFill="0" applyBorder="0" applyAlignment="0" applyProtection="0"/>
    <xf numFmtId="0" fontId="2" fillId="0" borderId="0" applyFill="0" applyBorder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52" borderId="17" applyNumberFormat="0" applyAlignment="0" applyProtection="0"/>
    <xf numFmtId="0" fontId="66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8" fillId="0" borderId="0" applyNumberFormat="0" applyFill="0" applyBorder="0" applyAlignment="0" applyProtection="0"/>
    <xf numFmtId="0" fontId="69" fillId="54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55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19" applyNumberFormat="0" applyFill="0" applyAlignment="0" applyProtection="0"/>
    <xf numFmtId="195" fontId="36" fillId="38" borderId="20">
      <alignment horizontal="center" vertical="top" wrapText="1"/>
      <protection locked="0"/>
    </xf>
    <xf numFmtId="196" fontId="37" fillId="56" borderId="21">
      <alignment horizontal="center" vertical="top" wrapText="1"/>
      <protection locked="0"/>
    </xf>
    <xf numFmtId="0" fontId="7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55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73" fillId="57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5" fillId="0" borderId="0" xfId="271" applyAlignment="1">
      <alignment horizontal="center" vertical="center"/>
      <protection/>
    </xf>
    <xf numFmtId="0" fontId="55" fillId="0" borderId="0" xfId="271">
      <alignment/>
      <protection/>
    </xf>
    <xf numFmtId="184" fontId="0" fillId="0" borderId="0" xfId="373" applyNumberFormat="1" applyFont="1" applyAlignment="1">
      <alignment horizontal="center" vertical="center"/>
    </xf>
    <xf numFmtId="0" fontId="74" fillId="0" borderId="0" xfId="271" applyFont="1">
      <alignment/>
      <protection/>
    </xf>
    <xf numFmtId="0" fontId="55" fillId="0" borderId="0" xfId="271" applyAlignment="1">
      <alignment horizontal="left" vertical="center"/>
      <protection/>
    </xf>
    <xf numFmtId="184" fontId="75" fillId="0" borderId="0" xfId="373" applyNumberFormat="1" applyFont="1" applyAlignment="1">
      <alignment horizontal="center" vertical="center"/>
    </xf>
    <xf numFmtId="186" fontId="55" fillId="0" borderId="0" xfId="371" applyNumberFormat="1" applyFont="1" applyAlignment="1">
      <alignment/>
    </xf>
    <xf numFmtId="0" fontId="74" fillId="0" borderId="0" xfId="271" applyFont="1" applyFill="1">
      <alignment/>
      <protection/>
    </xf>
    <xf numFmtId="185" fontId="76" fillId="58" borderId="22" xfId="373" applyNumberFormat="1" applyFont="1" applyFill="1" applyBorder="1" applyAlignment="1">
      <alignment horizontal="center" vertical="center"/>
    </xf>
    <xf numFmtId="184" fontId="55" fillId="0" borderId="0" xfId="373" applyNumberFormat="1" applyFont="1" applyAlignment="1">
      <alignment horizontal="center" vertical="center"/>
    </xf>
    <xf numFmtId="0" fontId="55" fillId="0" borderId="0" xfId="271" applyFill="1">
      <alignment/>
      <protection/>
    </xf>
    <xf numFmtId="0" fontId="77" fillId="0" borderId="0" xfId="271" applyFont="1" applyAlignment="1">
      <alignment horizontal="left" vertical="center"/>
      <protection/>
    </xf>
    <xf numFmtId="0" fontId="55" fillId="0" borderId="23" xfId="271" applyFont="1" applyFill="1" applyBorder="1" applyAlignment="1">
      <alignment horizontal="left" vertical="center"/>
      <protection/>
    </xf>
    <xf numFmtId="184" fontId="55" fillId="0" borderId="24" xfId="373" applyNumberFormat="1" applyFont="1" applyBorder="1" applyAlignment="1">
      <alignment horizontal="center" vertical="center"/>
    </xf>
    <xf numFmtId="184" fontId="74" fillId="0" borderId="25" xfId="373" applyNumberFormat="1" applyFont="1" applyBorder="1" applyAlignment="1">
      <alignment horizontal="center" vertical="center"/>
    </xf>
    <xf numFmtId="187" fontId="0" fillId="0" borderId="0" xfId="360" applyNumberFormat="1" applyFont="1" applyAlignment="1">
      <alignment horizontal="left" vertical="center"/>
    </xf>
    <xf numFmtId="0" fontId="55" fillId="0" borderId="26" xfId="271" applyFill="1" applyBorder="1">
      <alignment/>
      <protection/>
    </xf>
    <xf numFmtId="0" fontId="55" fillId="0" borderId="26" xfId="271" applyFont="1" applyFill="1" applyBorder="1">
      <alignment/>
      <protection/>
    </xf>
    <xf numFmtId="180" fontId="74" fillId="0" borderId="27" xfId="371" applyNumberFormat="1" applyFont="1" applyFill="1" applyBorder="1" applyAlignment="1">
      <alignment/>
    </xf>
    <xf numFmtId="180" fontId="55" fillId="0" borderId="23" xfId="373" applyNumberFormat="1" applyFont="1" applyFill="1" applyBorder="1" applyAlignment="1">
      <alignment horizontal="center" vertical="center"/>
    </xf>
    <xf numFmtId="180" fontId="55" fillId="0" borderId="26" xfId="373" applyNumberFormat="1" applyFont="1" applyFill="1" applyBorder="1" applyAlignment="1">
      <alignment horizontal="center" vertical="center"/>
    </xf>
    <xf numFmtId="180" fontId="51" fillId="0" borderId="23" xfId="373" applyNumberFormat="1" applyFont="1" applyFill="1" applyBorder="1" applyAlignment="1">
      <alignment horizontal="center" vertical="center"/>
    </xf>
    <xf numFmtId="180" fontId="51" fillId="0" borderId="26" xfId="373" applyNumberFormat="1" applyFont="1" applyFill="1" applyBorder="1" applyAlignment="1">
      <alignment horizontal="center" vertical="center"/>
    </xf>
    <xf numFmtId="180" fontId="52" fillId="0" borderId="23" xfId="373" applyNumberFormat="1" applyFont="1" applyFill="1" applyBorder="1" applyAlignment="1">
      <alignment horizontal="center" vertical="center"/>
    </xf>
    <xf numFmtId="180" fontId="52" fillId="0" borderId="26" xfId="373" applyNumberFormat="1" applyFont="1" applyFill="1" applyBorder="1" applyAlignment="1">
      <alignment horizontal="center" vertical="center"/>
    </xf>
    <xf numFmtId="180" fontId="55" fillId="0" borderId="27" xfId="371" applyNumberFormat="1" applyFont="1" applyFill="1" applyBorder="1" applyAlignment="1">
      <alignment horizontal="center" vertical="center"/>
    </xf>
    <xf numFmtId="180" fontId="55" fillId="0" borderId="23" xfId="371" applyNumberFormat="1" applyFont="1" applyFill="1" applyBorder="1" applyAlignment="1">
      <alignment/>
    </xf>
    <xf numFmtId="0" fontId="52" fillId="0" borderId="23" xfId="271" applyFont="1" applyFill="1" applyBorder="1" applyAlignment="1">
      <alignment horizontal="left" vertical="center"/>
      <protection/>
    </xf>
    <xf numFmtId="184" fontId="55" fillId="0" borderId="28" xfId="373" applyNumberFormat="1" applyFont="1" applyBorder="1" applyAlignment="1">
      <alignment horizontal="center" vertical="center"/>
    </xf>
    <xf numFmtId="184" fontId="55" fillId="0" borderId="29" xfId="373" applyNumberFormat="1" applyFont="1" applyBorder="1" applyAlignment="1">
      <alignment horizontal="center" vertical="center"/>
    </xf>
    <xf numFmtId="184" fontId="55" fillId="0" borderId="30" xfId="373" applyNumberFormat="1" applyFont="1" applyBorder="1" applyAlignment="1">
      <alignment horizontal="center" vertical="center"/>
    </xf>
    <xf numFmtId="0" fontId="55" fillId="0" borderId="31" xfId="271" applyBorder="1" applyAlignment="1">
      <alignment horizontal="center" vertical="center"/>
      <protection/>
    </xf>
    <xf numFmtId="0" fontId="55" fillId="0" borderId="32" xfId="271" applyBorder="1">
      <alignment/>
      <protection/>
    </xf>
    <xf numFmtId="184" fontId="55" fillId="0" borderId="32" xfId="373" applyNumberFormat="1" applyFont="1" applyBorder="1" applyAlignment="1">
      <alignment horizontal="center" vertical="center"/>
    </xf>
    <xf numFmtId="0" fontId="55" fillId="0" borderId="33" xfId="271" applyBorder="1" applyAlignment="1">
      <alignment horizontal="center" vertical="center"/>
      <protection/>
    </xf>
    <xf numFmtId="0" fontId="55" fillId="0" borderId="34" xfId="271" applyBorder="1">
      <alignment/>
      <protection/>
    </xf>
    <xf numFmtId="186" fontId="55" fillId="0" borderId="35" xfId="371" applyNumberFormat="1" applyFont="1" applyBorder="1" applyAlignment="1">
      <alignment/>
    </xf>
    <xf numFmtId="186" fontId="55" fillId="0" borderId="34" xfId="371" applyNumberFormat="1" applyFont="1" applyBorder="1" applyAlignment="1">
      <alignment/>
    </xf>
    <xf numFmtId="186" fontId="55" fillId="0" borderId="24" xfId="371" applyNumberFormat="1" applyFont="1" applyBorder="1" applyAlignment="1">
      <alignment/>
    </xf>
    <xf numFmtId="186" fontId="55" fillId="0" borderId="32" xfId="371" applyNumberFormat="1" applyFont="1" applyBorder="1" applyAlignment="1">
      <alignment/>
    </xf>
    <xf numFmtId="184" fontId="55" fillId="0" borderId="36" xfId="373" applyNumberFormat="1" applyFont="1" applyBorder="1" applyAlignment="1">
      <alignment horizontal="center" vertical="center"/>
    </xf>
    <xf numFmtId="184" fontId="55" fillId="0" borderId="37" xfId="373" applyNumberFormat="1" applyFont="1" applyBorder="1" applyAlignment="1">
      <alignment horizontal="center" vertical="center"/>
    </xf>
    <xf numFmtId="184" fontId="74" fillId="0" borderId="22" xfId="373" applyNumberFormat="1" applyFont="1" applyBorder="1" applyAlignment="1">
      <alignment horizontal="center" vertical="center"/>
    </xf>
    <xf numFmtId="0" fontId="55" fillId="0" borderId="38" xfId="271" applyBorder="1" applyAlignment="1">
      <alignment horizontal="center" vertical="center"/>
      <protection/>
    </xf>
    <xf numFmtId="0" fontId="55" fillId="0" borderId="39" xfId="271" applyBorder="1">
      <alignment/>
      <protection/>
    </xf>
    <xf numFmtId="184" fontId="55" fillId="0" borderId="40" xfId="373" applyNumberFormat="1" applyFont="1" applyBorder="1" applyAlignment="1">
      <alignment horizontal="center" vertical="center"/>
    </xf>
    <xf numFmtId="180" fontId="55" fillId="0" borderId="20" xfId="373" applyNumberFormat="1" applyFont="1" applyFill="1" applyBorder="1" applyAlignment="1">
      <alignment horizontal="center" vertical="center"/>
    </xf>
    <xf numFmtId="180" fontId="51" fillId="0" borderId="20" xfId="373" applyNumberFormat="1" applyFont="1" applyFill="1" applyBorder="1" applyAlignment="1">
      <alignment horizontal="center" vertical="center"/>
    </xf>
    <xf numFmtId="180" fontId="52" fillId="0" borderId="20" xfId="373" applyNumberFormat="1" applyFont="1" applyFill="1" applyBorder="1" applyAlignment="1">
      <alignment horizontal="center" vertical="center"/>
    </xf>
    <xf numFmtId="184" fontId="55" fillId="0" borderId="31" xfId="373" applyNumberFormat="1" applyFont="1" applyFill="1" applyBorder="1" applyAlignment="1">
      <alignment horizontal="center" vertical="center"/>
    </xf>
    <xf numFmtId="186" fontId="78" fillId="0" borderId="0" xfId="271" applyNumberFormat="1" applyFont="1" applyAlignment="1">
      <alignment horizontal="left" vertical="center"/>
      <protection/>
    </xf>
    <xf numFmtId="0" fontId="54" fillId="0" borderId="0" xfId="271" applyFont="1" applyAlignment="1">
      <alignment horizontal="left" vertical="center"/>
      <protection/>
    </xf>
    <xf numFmtId="0" fontId="55" fillId="0" borderId="26" xfId="271" applyFont="1" applyFill="1" applyBorder="1">
      <alignment/>
      <protection/>
    </xf>
    <xf numFmtId="180" fontId="51" fillId="0" borderId="23" xfId="373" applyNumberFormat="1" applyFont="1" applyFill="1" applyBorder="1" applyAlignment="1">
      <alignment horizontal="center" vertical="center"/>
    </xf>
    <xf numFmtId="180" fontId="51" fillId="0" borderId="26" xfId="373" applyNumberFormat="1" applyFont="1" applyFill="1" applyBorder="1" applyAlignment="1">
      <alignment horizontal="center" vertical="center"/>
    </xf>
    <xf numFmtId="180" fontId="55" fillId="0" borderId="27" xfId="371" applyNumberFormat="1" applyFont="1" applyFill="1" applyBorder="1" applyAlignment="1">
      <alignment horizontal="center" vertical="center"/>
    </xf>
    <xf numFmtId="186" fontId="55" fillId="0" borderId="41" xfId="371" applyNumberFormat="1" applyFont="1" applyBorder="1" applyAlignment="1">
      <alignment/>
    </xf>
    <xf numFmtId="186" fontId="55" fillId="0" borderId="42" xfId="371" applyNumberFormat="1" applyFont="1" applyBorder="1" applyAlignment="1">
      <alignment/>
    </xf>
    <xf numFmtId="185" fontId="76" fillId="59" borderId="43" xfId="373" applyNumberFormat="1" applyFont="1" applyFill="1" applyBorder="1" applyAlignment="1">
      <alignment horizontal="center" vertical="center"/>
    </xf>
    <xf numFmtId="184" fontId="55" fillId="0" borderId="38" xfId="373" applyNumberFormat="1" applyFont="1" applyBorder="1" applyAlignment="1">
      <alignment horizontal="center" vertical="center"/>
    </xf>
    <xf numFmtId="184" fontId="55" fillId="0" borderId="44" xfId="373" applyNumberFormat="1" applyFont="1" applyBorder="1" applyAlignment="1">
      <alignment horizontal="center" vertical="center"/>
    </xf>
    <xf numFmtId="184" fontId="55" fillId="0" borderId="45" xfId="373" applyNumberFormat="1" applyFont="1" applyBorder="1" applyAlignment="1">
      <alignment horizontal="center" vertical="center"/>
    </xf>
    <xf numFmtId="0" fontId="74" fillId="59" borderId="46" xfId="271" applyFont="1" applyFill="1" applyBorder="1" applyAlignment="1">
      <alignment horizontal="center" vertical="center"/>
      <protection/>
    </xf>
    <xf numFmtId="186" fontId="55" fillId="0" borderId="22" xfId="371" applyNumberFormat="1" applyFont="1" applyBorder="1" applyAlignment="1">
      <alignment/>
    </xf>
    <xf numFmtId="186" fontId="55" fillId="0" borderId="25" xfId="371" applyNumberFormat="1" applyFont="1" applyBorder="1" applyAlignment="1">
      <alignment/>
    </xf>
    <xf numFmtId="0" fontId="55" fillId="0" borderId="26" xfId="271" applyFont="1" applyFill="1" applyBorder="1" applyAlignment="1">
      <alignment wrapText="1"/>
      <protection/>
    </xf>
    <xf numFmtId="184" fontId="74" fillId="0" borderId="47" xfId="373" applyNumberFormat="1" applyFont="1" applyBorder="1" applyAlignment="1">
      <alignment horizontal="center" vertical="center"/>
    </xf>
    <xf numFmtId="186" fontId="74" fillId="0" borderId="48" xfId="371" applyNumberFormat="1" applyFont="1" applyBorder="1" applyAlignment="1">
      <alignment/>
    </xf>
    <xf numFmtId="186" fontId="74" fillId="0" borderId="49" xfId="371" applyNumberFormat="1" applyFont="1" applyBorder="1" applyAlignment="1">
      <alignment/>
    </xf>
    <xf numFmtId="186" fontId="74" fillId="0" borderId="50" xfId="371" applyNumberFormat="1" applyFont="1" applyBorder="1" applyAlignment="1">
      <alignment/>
    </xf>
    <xf numFmtId="0" fontId="79" fillId="0" borderId="0" xfId="271" applyFont="1" applyAlignment="1">
      <alignment horizontal="right"/>
      <protection/>
    </xf>
    <xf numFmtId="0" fontId="74" fillId="0" borderId="29" xfId="271" applyFont="1" applyBorder="1" applyAlignment="1">
      <alignment horizontal="center" vertical="center"/>
      <protection/>
    </xf>
    <xf numFmtId="0" fontId="74" fillId="0" borderId="37" xfId="271" applyFont="1" applyBorder="1">
      <alignment/>
      <protection/>
    </xf>
    <xf numFmtId="186" fontId="74" fillId="0" borderId="51" xfId="371" applyNumberFormat="1" applyFont="1" applyBorder="1" applyAlignment="1">
      <alignment/>
    </xf>
    <xf numFmtId="186" fontId="74" fillId="0" borderId="52" xfId="371" applyNumberFormat="1" applyFont="1" applyBorder="1" applyAlignment="1">
      <alignment/>
    </xf>
    <xf numFmtId="186" fontId="74" fillId="0" borderId="36" xfId="371" applyNumberFormat="1" applyFont="1" applyBorder="1" applyAlignment="1">
      <alignment/>
    </xf>
    <xf numFmtId="186" fontId="74" fillId="0" borderId="37" xfId="371" applyNumberFormat="1" applyFont="1" applyBorder="1" applyAlignment="1">
      <alignment/>
    </xf>
    <xf numFmtId="184" fontId="0" fillId="0" borderId="0" xfId="373" applyNumberFormat="1" applyFont="1" applyFill="1" applyAlignment="1">
      <alignment horizontal="center" vertical="center"/>
    </xf>
    <xf numFmtId="180" fontId="74" fillId="0" borderId="27" xfId="373" applyNumberFormat="1" applyFont="1" applyFill="1" applyBorder="1" applyAlignment="1">
      <alignment horizontal="center" vertical="center"/>
    </xf>
    <xf numFmtId="180" fontId="74" fillId="0" borderId="23" xfId="373" applyNumberFormat="1" applyFont="1" applyFill="1" applyBorder="1" applyAlignment="1">
      <alignment horizontal="center" vertical="center"/>
    </xf>
    <xf numFmtId="180" fontId="74" fillId="0" borderId="20" xfId="373" applyNumberFormat="1" applyFont="1" applyFill="1" applyBorder="1" applyAlignment="1">
      <alignment horizontal="center" vertical="center"/>
    </xf>
    <xf numFmtId="180" fontId="74" fillId="0" borderId="26" xfId="373" applyNumberFormat="1" applyFont="1" applyFill="1" applyBorder="1" applyAlignment="1">
      <alignment horizontal="center" vertical="center"/>
    </xf>
    <xf numFmtId="180" fontId="74" fillId="0" borderId="27" xfId="371" applyNumberFormat="1" applyFont="1" applyFill="1" applyBorder="1" applyAlignment="1">
      <alignment horizontal="center" vertical="center"/>
    </xf>
    <xf numFmtId="0" fontId="74" fillId="0" borderId="23" xfId="271" applyFont="1" applyFill="1" applyBorder="1" applyAlignment="1">
      <alignment horizontal="left" vertical="center"/>
      <protection/>
    </xf>
    <xf numFmtId="0" fontId="74" fillId="0" borderId="26" xfId="271" applyFont="1" applyFill="1" applyBorder="1">
      <alignment/>
      <protection/>
    </xf>
    <xf numFmtId="184" fontId="0" fillId="0" borderId="0" xfId="373" applyNumberFormat="1" applyFont="1" applyFill="1" applyAlignment="1">
      <alignment horizontal="left" vertical="center"/>
    </xf>
    <xf numFmtId="0" fontId="55" fillId="0" borderId="26" xfId="271" applyFill="1" applyBorder="1">
      <alignment/>
      <protection/>
    </xf>
    <xf numFmtId="180" fontId="52" fillId="0" borderId="23" xfId="373" applyNumberFormat="1" applyFont="1" applyFill="1" applyBorder="1" applyAlignment="1">
      <alignment horizontal="center" vertical="center"/>
    </xf>
    <xf numFmtId="180" fontId="74" fillId="0" borderId="23" xfId="371" applyNumberFormat="1" applyFont="1" applyFill="1" applyBorder="1" applyAlignment="1">
      <alignment/>
    </xf>
    <xf numFmtId="180" fontId="74" fillId="0" borderId="20" xfId="371" applyNumberFormat="1" applyFont="1" applyFill="1" applyBorder="1" applyAlignment="1">
      <alignment/>
    </xf>
    <xf numFmtId="180" fontId="74" fillId="0" borderId="26" xfId="371" applyNumberFormat="1" applyFont="1" applyFill="1" applyBorder="1" applyAlignment="1">
      <alignment/>
    </xf>
    <xf numFmtId="14" fontId="52" fillId="0" borderId="23" xfId="271" applyNumberFormat="1" applyFont="1" applyFill="1" applyBorder="1" applyAlignment="1">
      <alignment horizontal="left" vertical="center"/>
      <protection/>
    </xf>
    <xf numFmtId="0" fontId="55" fillId="0" borderId="23" xfId="271" applyFill="1" applyBorder="1" applyAlignment="1">
      <alignment horizontal="left" vertical="center"/>
      <protection/>
    </xf>
    <xf numFmtId="0" fontId="52" fillId="0" borderId="23" xfId="271" applyFont="1" applyFill="1" applyBorder="1" applyAlignment="1">
      <alignment horizontal="left" vertical="center"/>
      <protection/>
    </xf>
    <xf numFmtId="180" fontId="74" fillId="0" borderId="53" xfId="373" applyNumberFormat="1" applyFont="1" applyFill="1" applyBorder="1" applyAlignment="1">
      <alignment horizontal="center" vertical="center"/>
    </xf>
    <xf numFmtId="0" fontId="74" fillId="0" borderId="54" xfId="271" applyFont="1" applyFill="1" applyBorder="1" applyAlignment="1">
      <alignment horizontal="left" vertical="center"/>
      <protection/>
    </xf>
    <xf numFmtId="0" fontId="74" fillId="0" borderId="55" xfId="271" applyFont="1" applyFill="1" applyBorder="1">
      <alignment/>
      <protection/>
    </xf>
    <xf numFmtId="186" fontId="74" fillId="0" borderId="47" xfId="371" applyNumberFormat="1" applyFont="1" applyFill="1" applyBorder="1" applyAlignment="1">
      <alignment/>
    </xf>
    <xf numFmtId="184" fontId="74" fillId="0" borderId="56" xfId="373" applyNumberFormat="1" applyFont="1" applyFill="1" applyBorder="1" applyAlignment="1">
      <alignment horizontal="center" vertical="center"/>
    </xf>
    <xf numFmtId="0" fontId="51" fillId="0" borderId="0" xfId="271" applyFont="1" applyFill="1">
      <alignment/>
      <protection/>
    </xf>
    <xf numFmtId="0" fontId="52" fillId="0" borderId="23" xfId="271" applyFont="1" applyFill="1" applyBorder="1" applyAlignment="1">
      <alignment horizontal="left" vertical="center"/>
      <protection/>
    </xf>
    <xf numFmtId="0" fontId="52" fillId="0" borderId="57" xfId="271" applyFont="1" applyFill="1" applyBorder="1">
      <alignment/>
      <protection/>
    </xf>
    <xf numFmtId="180" fontId="52" fillId="0" borderId="58" xfId="371" applyNumberFormat="1" applyFont="1" applyFill="1" applyBorder="1" applyAlignment="1">
      <alignment/>
    </xf>
    <xf numFmtId="180" fontId="52" fillId="0" borderId="27" xfId="371" applyNumberFormat="1" applyFont="1" applyFill="1" applyBorder="1" applyAlignment="1">
      <alignment horizontal="center" vertical="center"/>
    </xf>
    <xf numFmtId="0" fontId="74" fillId="58" borderId="33" xfId="373" applyNumberFormat="1" applyFont="1" applyFill="1" applyBorder="1" applyAlignment="1">
      <alignment horizontal="center" vertical="center"/>
    </xf>
    <xf numFmtId="199" fontId="0" fillId="59" borderId="54" xfId="373" applyNumberFormat="1" applyFont="1" applyFill="1" applyBorder="1" applyAlignment="1">
      <alignment horizontal="center" vertical="center"/>
    </xf>
    <xf numFmtId="180" fontId="55" fillId="0" borderId="20" xfId="373" applyNumberFormat="1" applyFont="1" applyFill="1" applyBorder="1" applyAlignment="1">
      <alignment horizontal="right" vertical="center"/>
    </xf>
    <xf numFmtId="0" fontId="74" fillId="60" borderId="23" xfId="271" applyFont="1" applyFill="1" applyBorder="1" applyAlignment="1">
      <alignment horizontal="left" vertical="center"/>
      <protection/>
    </xf>
    <xf numFmtId="0" fontId="74" fillId="60" borderId="26" xfId="271" applyFont="1" applyFill="1" applyBorder="1">
      <alignment/>
      <protection/>
    </xf>
    <xf numFmtId="0" fontId="51" fillId="60" borderId="23" xfId="271" applyFont="1" applyFill="1" applyBorder="1" applyAlignment="1">
      <alignment horizontal="left" vertical="center"/>
      <protection/>
    </xf>
    <xf numFmtId="180" fontId="74" fillId="60" borderId="27" xfId="373" applyNumberFormat="1" applyFont="1" applyFill="1" applyBorder="1" applyAlignment="1">
      <alignment horizontal="center" vertical="top"/>
    </xf>
    <xf numFmtId="180" fontId="55" fillId="0" borderId="27" xfId="371" applyNumberFormat="1" applyFont="1" applyFill="1" applyBorder="1" applyAlignment="1">
      <alignment vertical="top"/>
    </xf>
    <xf numFmtId="180" fontId="74" fillId="60" borderId="27" xfId="371" applyNumberFormat="1" applyFont="1" applyFill="1" applyBorder="1" applyAlignment="1">
      <alignment vertical="top"/>
    </xf>
    <xf numFmtId="180" fontId="52" fillId="0" borderId="27" xfId="371" applyNumberFormat="1" applyFont="1" applyFill="1" applyBorder="1" applyAlignment="1">
      <alignment vertical="top"/>
    </xf>
    <xf numFmtId="180" fontId="74" fillId="0" borderId="27" xfId="371" applyNumberFormat="1" applyFont="1" applyFill="1" applyBorder="1" applyAlignment="1">
      <alignment vertical="top"/>
    </xf>
    <xf numFmtId="180" fontId="52" fillId="0" borderId="59" xfId="371" applyNumberFormat="1" applyFont="1" applyFill="1" applyBorder="1" applyAlignment="1">
      <alignment vertical="top"/>
    </xf>
    <xf numFmtId="201" fontId="55" fillId="0" borderId="0" xfId="0" applyNumberFormat="1" applyFont="1" applyAlignment="1">
      <alignment horizontal="center"/>
    </xf>
    <xf numFmtId="186" fontId="74" fillId="58" borderId="22" xfId="371" applyNumberFormat="1" applyFont="1" applyFill="1" applyBorder="1" applyAlignment="1">
      <alignment horizontal="center" vertical="center" wrapText="1"/>
    </xf>
    <xf numFmtId="186" fontId="74" fillId="58" borderId="27" xfId="371" applyNumberFormat="1" applyFont="1" applyFill="1" applyBorder="1" applyAlignment="1">
      <alignment horizontal="center" vertical="center" wrapText="1"/>
    </xf>
    <xf numFmtId="0" fontId="74" fillId="0" borderId="23" xfId="271" applyFont="1" applyFill="1" applyBorder="1" applyAlignment="1">
      <alignment horizontal="left" vertical="center"/>
      <protection/>
    </xf>
    <xf numFmtId="0" fontId="74" fillId="0" borderId="26" xfId="271" applyFont="1" applyFill="1" applyBorder="1" applyAlignment="1">
      <alignment horizontal="left" vertical="center"/>
      <protection/>
    </xf>
    <xf numFmtId="0" fontId="74" fillId="59" borderId="54" xfId="271" applyFont="1" applyFill="1" applyBorder="1" applyAlignment="1">
      <alignment horizontal="center"/>
      <protection/>
    </xf>
    <xf numFmtId="0" fontId="74" fillId="59" borderId="55" xfId="271" applyFont="1" applyFill="1" applyBorder="1" applyAlignment="1">
      <alignment horizontal="center"/>
      <protection/>
    </xf>
    <xf numFmtId="0" fontId="55" fillId="0" borderId="29" xfId="271" applyBorder="1" applyAlignment="1">
      <alignment horizontal="center" vertical="center"/>
      <protection/>
    </xf>
    <xf numFmtId="0" fontId="55" fillId="0" borderId="60" xfId="271" applyBorder="1" applyAlignment="1">
      <alignment horizontal="center" vertical="center"/>
      <protection/>
    </xf>
    <xf numFmtId="0" fontId="74" fillId="58" borderId="33" xfId="271" applyFont="1" applyFill="1" applyBorder="1" applyAlignment="1">
      <alignment horizontal="center" vertical="center"/>
      <protection/>
    </xf>
    <xf numFmtId="0" fontId="74" fillId="58" borderId="23" xfId="271" applyFont="1" applyFill="1" applyBorder="1" applyAlignment="1">
      <alignment horizontal="center" vertical="center"/>
      <protection/>
    </xf>
    <xf numFmtId="0" fontId="74" fillId="58" borderId="34" xfId="271" applyFont="1" applyFill="1" applyBorder="1" applyAlignment="1">
      <alignment horizontal="center" vertical="center"/>
      <protection/>
    </xf>
    <xf numFmtId="0" fontId="74" fillId="58" borderId="26" xfId="271" applyFont="1" applyFill="1" applyBorder="1" applyAlignment="1">
      <alignment horizontal="center" vertical="center"/>
      <protection/>
    </xf>
    <xf numFmtId="0" fontId="74" fillId="58" borderId="61" xfId="271" applyFont="1" applyFill="1" applyBorder="1" applyAlignment="1">
      <alignment horizontal="center" vertical="center"/>
      <protection/>
    </xf>
    <xf numFmtId="0" fontId="74" fillId="58" borderId="62" xfId="271" applyFont="1" applyFill="1" applyBorder="1" applyAlignment="1">
      <alignment horizontal="center" vertical="center"/>
      <protection/>
    </xf>
    <xf numFmtId="0" fontId="74" fillId="58" borderId="63" xfId="271" applyFont="1" applyFill="1" applyBorder="1" applyAlignment="1">
      <alignment horizontal="center" vertical="center"/>
      <protection/>
    </xf>
  </cellXfs>
  <cellStyles count="3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Comma" xfId="60"/>
    <cellStyle name="Excel Built-in Normal" xfId="61"/>
    <cellStyle name="Excel Built-in Normal 1" xfId="62"/>
    <cellStyle name="Excel Built-in Normal 1 1" xfId="63"/>
    <cellStyle name="Excel Built-in Normal 1 2" xfId="64"/>
    <cellStyle name="Excel Built-in Normal 1 3" xfId="65"/>
    <cellStyle name="Excel Built-in Normal 1 4" xfId="66"/>
    <cellStyle name="Excel Built-in Normal 1_PL_апрель" xfId="67"/>
    <cellStyle name="Excel Built-in Normal 10" xfId="68"/>
    <cellStyle name="Excel Built-in Normal 11" xfId="69"/>
    <cellStyle name="Excel Built-in Normal 2" xfId="70"/>
    <cellStyle name="Excel Built-in Normal 2 2" xfId="71"/>
    <cellStyle name="Excel Built-in Normal 2 3" xfId="72"/>
    <cellStyle name="Excel Built-in Normal 2 4" xfId="73"/>
    <cellStyle name="Excel Built-in Normal 2 5" xfId="74"/>
    <cellStyle name="Excel Built-in Normal 2_PL_апрель" xfId="75"/>
    <cellStyle name="Excel Built-in Normal 3" xfId="76"/>
    <cellStyle name="Excel Built-in Normal 3 2" xfId="77"/>
    <cellStyle name="Excel Built-in Normal 3 3" xfId="78"/>
    <cellStyle name="Excel Built-in Normal 3 4" xfId="79"/>
    <cellStyle name="Excel Built-in Normal 3_PL_апрель" xfId="80"/>
    <cellStyle name="Excel Built-in Normal 4" xfId="81"/>
    <cellStyle name="Excel Built-in Normal 4 2" xfId="82"/>
    <cellStyle name="Excel Built-in Normal 4 3" xfId="83"/>
    <cellStyle name="Excel Built-in Normal 4 4" xfId="84"/>
    <cellStyle name="Excel Built-in Normal 4_PL_апрель" xfId="85"/>
    <cellStyle name="Excel Built-in Normal 5" xfId="86"/>
    <cellStyle name="Excel Built-in Normal 5 2" xfId="87"/>
    <cellStyle name="Excel Built-in Normal 5 3" xfId="88"/>
    <cellStyle name="Excel Built-in Normal 5 4" xfId="89"/>
    <cellStyle name="Excel Built-in Normal 6" xfId="90"/>
    <cellStyle name="Excel Built-in Normal 6 2" xfId="91"/>
    <cellStyle name="Excel Built-in Normal 6 3" xfId="92"/>
    <cellStyle name="Excel Built-in Normal 6_PL_апрель" xfId="93"/>
    <cellStyle name="Excel Built-in Normal 7" xfId="94"/>
    <cellStyle name="Excel Built-in Normal 7 2" xfId="95"/>
    <cellStyle name="Excel Built-in Normal 7 3" xfId="96"/>
    <cellStyle name="Excel Built-in Normal 7 4" xfId="97"/>
    <cellStyle name="Excel Built-in Normal 7_PL_апрель" xfId="98"/>
    <cellStyle name="Excel Built-in Normal 8" xfId="99"/>
    <cellStyle name="Excel Built-in Normal 9" xfId="100"/>
    <cellStyle name="Excel Built-in Normal_PL_апрель" xfId="101"/>
    <cellStyle name="Explanatory Text" xfId="102"/>
    <cellStyle name="Good" xfId="103"/>
    <cellStyle name="Heading" xfId="104"/>
    <cellStyle name="Heading 1" xfId="105"/>
    <cellStyle name="Heading 1 2" xfId="106"/>
    <cellStyle name="Heading 1 3" xfId="107"/>
    <cellStyle name="Heading 1 4" xfId="108"/>
    <cellStyle name="Heading 1_Выручка_январь" xfId="109"/>
    <cellStyle name="Heading 2" xfId="110"/>
    <cellStyle name="Heading 2 2" xfId="111"/>
    <cellStyle name="Heading 2 3" xfId="112"/>
    <cellStyle name="Heading 2 4" xfId="113"/>
    <cellStyle name="Heading 2 5" xfId="114"/>
    <cellStyle name="Heading 2_Выручка_январь" xfId="115"/>
    <cellStyle name="Heading 3" xfId="116"/>
    <cellStyle name="Heading 3 2" xfId="117"/>
    <cellStyle name="Heading 3 3" xfId="118"/>
    <cellStyle name="Heading 3 4" xfId="119"/>
    <cellStyle name="Heading 3_Выручка_январь" xfId="120"/>
    <cellStyle name="Heading 4" xfId="121"/>
    <cellStyle name="Heading 4 2" xfId="122"/>
    <cellStyle name="Heading 4 3" xfId="123"/>
    <cellStyle name="Heading 4 4" xfId="124"/>
    <cellStyle name="Heading 4_Зарплата_январь_распределение" xfId="125"/>
    <cellStyle name="Heading 5" xfId="126"/>
    <cellStyle name="Heading 6" xfId="127"/>
    <cellStyle name="Heading_PL_апрель" xfId="128"/>
    <cellStyle name="Heading1" xfId="129"/>
    <cellStyle name="Heading1 1" xfId="130"/>
    <cellStyle name="Heading1 1 2" xfId="131"/>
    <cellStyle name="Heading1 1 3" xfId="132"/>
    <cellStyle name="Heading1 1 4" xfId="133"/>
    <cellStyle name="Heading1 1_PL_апрель" xfId="134"/>
    <cellStyle name="Heading1 2" xfId="135"/>
    <cellStyle name="Heading1 2 2" xfId="136"/>
    <cellStyle name="Heading1 2 3" xfId="137"/>
    <cellStyle name="Heading1 2 4" xfId="138"/>
    <cellStyle name="Heading1 2 5" xfId="139"/>
    <cellStyle name="Heading1 2_PL_апрель" xfId="140"/>
    <cellStyle name="Heading1 3" xfId="141"/>
    <cellStyle name="Heading1 3 2" xfId="142"/>
    <cellStyle name="Heading1 3 3" xfId="143"/>
    <cellStyle name="Heading1 3 4" xfId="144"/>
    <cellStyle name="Heading1 3_PL_апрель" xfId="145"/>
    <cellStyle name="Heading1 4" xfId="146"/>
    <cellStyle name="Heading1 4 2" xfId="147"/>
    <cellStyle name="Heading1 4 3" xfId="148"/>
    <cellStyle name="Heading1 4 4" xfId="149"/>
    <cellStyle name="Heading1 5" xfId="150"/>
    <cellStyle name="Heading1 6" xfId="151"/>
    <cellStyle name="Heading1_PL_апрель" xfId="152"/>
    <cellStyle name="Input" xfId="153"/>
    <cellStyle name="Linked Cell" xfId="154"/>
    <cellStyle name="Neutral" xfId="155"/>
    <cellStyle name="Normal 2" xfId="156"/>
    <cellStyle name="Normal_бюджет CF " xfId="157"/>
    <cellStyle name="Note" xfId="158"/>
    <cellStyle name="Output" xfId="159"/>
    <cellStyle name="Result" xfId="160"/>
    <cellStyle name="Result 1" xfId="161"/>
    <cellStyle name="Result 1 2" xfId="162"/>
    <cellStyle name="Result 1 3" xfId="163"/>
    <cellStyle name="Result 1 4" xfId="164"/>
    <cellStyle name="Result 1_PL_апрель" xfId="165"/>
    <cellStyle name="Result 2" xfId="166"/>
    <cellStyle name="Result 2 2" xfId="167"/>
    <cellStyle name="Result 2 3" xfId="168"/>
    <cellStyle name="Result 2 4" xfId="169"/>
    <cellStyle name="Result 2 5" xfId="170"/>
    <cellStyle name="Result 2_PL_апрель" xfId="171"/>
    <cellStyle name="Result 3" xfId="172"/>
    <cellStyle name="Result 3 2" xfId="173"/>
    <cellStyle name="Result 3 3" xfId="174"/>
    <cellStyle name="Result 3 4" xfId="175"/>
    <cellStyle name="Result 3_PL_апрель" xfId="176"/>
    <cellStyle name="Result 4" xfId="177"/>
    <cellStyle name="Result 4 2" xfId="178"/>
    <cellStyle name="Result 4 3" xfId="179"/>
    <cellStyle name="Result 4 4" xfId="180"/>
    <cellStyle name="Result 5" xfId="181"/>
    <cellStyle name="Result 6" xfId="182"/>
    <cellStyle name="Result_PL_апрель" xfId="183"/>
    <cellStyle name="Result2" xfId="184"/>
    <cellStyle name="Result2 1" xfId="185"/>
    <cellStyle name="Result2 1 2" xfId="186"/>
    <cellStyle name="Result2 1 3" xfId="187"/>
    <cellStyle name="Result2 1 4" xfId="188"/>
    <cellStyle name="Result2 1_PL_апрель" xfId="189"/>
    <cellStyle name="Result2 2" xfId="190"/>
    <cellStyle name="Result2 2 2" xfId="191"/>
    <cellStyle name="Result2 2 3" xfId="192"/>
    <cellStyle name="Result2 2 4" xfId="193"/>
    <cellStyle name="Result2 2 5" xfId="194"/>
    <cellStyle name="Result2 2_PL_апрель" xfId="195"/>
    <cellStyle name="Result2 3" xfId="196"/>
    <cellStyle name="Result2 3 2" xfId="197"/>
    <cellStyle name="Result2 3 3" xfId="198"/>
    <cellStyle name="Result2 3 4" xfId="199"/>
    <cellStyle name="Result2 3_PL_апрель" xfId="200"/>
    <cellStyle name="Result2 4" xfId="201"/>
    <cellStyle name="Result2 4 2" xfId="202"/>
    <cellStyle name="Result2 4 3" xfId="203"/>
    <cellStyle name="Result2 4 4" xfId="204"/>
    <cellStyle name="Result2 4_PL_апрель" xfId="205"/>
    <cellStyle name="Result2 5" xfId="206"/>
    <cellStyle name="Result2 6" xfId="207"/>
    <cellStyle name="Result2 7" xfId="208"/>
    <cellStyle name="Result2 8" xfId="209"/>
    <cellStyle name="Result2_PL_апрель" xfId="210"/>
    <cellStyle name="SAPBEXchaText" xfId="211"/>
    <cellStyle name="SAPBEXfilterItem" xfId="212"/>
    <cellStyle name="SAPBEXheaderItem" xfId="213"/>
    <cellStyle name="SAPBEXheaderText" xfId="214"/>
    <cellStyle name="SAPBEXHLevel0" xfId="215"/>
    <cellStyle name="SAPBEXHLevel1" xfId="216"/>
    <cellStyle name="SAPBEXHLevel2" xfId="217"/>
    <cellStyle name="SAPBEXHLevel3" xfId="218"/>
    <cellStyle name="SAPBEXstdData" xfId="219"/>
    <cellStyle name="SAPBEXstdDataEmph" xfId="220"/>
    <cellStyle name="SAPBEXstdItem" xfId="221"/>
    <cellStyle name="SAPBEXtitle" xfId="222"/>
    <cellStyle name="SAPBEXundefined" xfId="223"/>
    <cellStyle name="Title" xfId="224"/>
    <cellStyle name="Total" xfId="225"/>
    <cellStyle name="Warning Text" xfId="226"/>
    <cellStyle name="WinCalendar_BlankCells_28" xfId="227"/>
    <cellStyle name="Акцент1" xfId="228"/>
    <cellStyle name="Акцент2" xfId="229"/>
    <cellStyle name="Акцент3" xfId="230"/>
    <cellStyle name="Акцент4" xfId="231"/>
    <cellStyle name="Акцент5" xfId="232"/>
    <cellStyle name="Акцент6" xfId="233"/>
    <cellStyle name="Ввод " xfId="234"/>
    <cellStyle name="Вывод" xfId="235"/>
    <cellStyle name="Вычисление" xfId="236"/>
    <cellStyle name="Hyperlink" xfId="237"/>
    <cellStyle name="Currency" xfId="238"/>
    <cellStyle name="Currency [0]" xfId="239"/>
    <cellStyle name="Денежный 2" xfId="240"/>
    <cellStyle name="Денежный 2 2" xfId="241"/>
    <cellStyle name="Денежный 2 2 2" xfId="242"/>
    <cellStyle name="Денежный 2 2 2 2" xfId="243"/>
    <cellStyle name="Денежный 2 2 2 3" xfId="244"/>
    <cellStyle name="Денежный 2 2 2 4" xfId="245"/>
    <cellStyle name="Денежный 2 2 2 5" xfId="246"/>
    <cellStyle name="Денежный 2 2 2_отчет калькуляция нов.на 28.10.11_Копия отчет калькуляция нов.на 28.10.11" xfId="247"/>
    <cellStyle name="Денежный 2 2_кальк" xfId="248"/>
    <cellStyle name="Денежный 2 3" xfId="249"/>
    <cellStyle name="Денежный 2_Тинатин отчет Февраль 2011" xfId="250"/>
    <cellStyle name="Заголовок 1" xfId="251"/>
    <cellStyle name="Заголовок 2" xfId="252"/>
    <cellStyle name="Заголовок 3" xfId="253"/>
    <cellStyle name="Заголовок 4" xfId="254"/>
    <cellStyle name="Итог" xfId="255"/>
    <cellStyle name="Контрольная ячейка" xfId="256"/>
    <cellStyle name="Название" xfId="257"/>
    <cellStyle name="Нейтральный" xfId="258"/>
    <cellStyle name="Обычный 10" xfId="259"/>
    <cellStyle name="Обычный 11" xfId="260"/>
    <cellStyle name="Обычный 11 2" xfId="261"/>
    <cellStyle name="Обычный 11_PL_апрель" xfId="262"/>
    <cellStyle name="Обычный 12" xfId="263"/>
    <cellStyle name="Обычный 13" xfId="264"/>
    <cellStyle name="Обычный 14" xfId="265"/>
    <cellStyle name="Обычный 15" xfId="266"/>
    <cellStyle name="Обычный 16" xfId="267"/>
    <cellStyle name="Обычный 17" xfId="268"/>
    <cellStyle name="Обычный 18" xfId="269"/>
    <cellStyle name="Обычный 19" xfId="270"/>
    <cellStyle name="Обычный 2" xfId="271"/>
    <cellStyle name="Обычный 2 10" xfId="272"/>
    <cellStyle name="Обычный 2 2" xfId="273"/>
    <cellStyle name="Обычный 2 2 2" xfId="274"/>
    <cellStyle name="Обычный 2 2_PL_апрель" xfId="275"/>
    <cellStyle name="Обычный 2 3" xfId="276"/>
    <cellStyle name="Обычный 2 3 2" xfId="277"/>
    <cellStyle name="Обычный 2 3_PL_апрель" xfId="278"/>
    <cellStyle name="Обычный 2 4" xfId="279"/>
    <cellStyle name="Обычный 2 5" xfId="280"/>
    <cellStyle name="Обычный 2 6" xfId="281"/>
    <cellStyle name="Обычный 2 7" xfId="282"/>
    <cellStyle name="Обычный 2 8" xfId="283"/>
    <cellStyle name="Обычный 2 9" xfId="284"/>
    <cellStyle name="Обычный 2_PL_апрель" xfId="285"/>
    <cellStyle name="Обычный 20" xfId="286"/>
    <cellStyle name="Обычный 21" xfId="287"/>
    <cellStyle name="Обычный 22" xfId="288"/>
    <cellStyle name="Обычный 23" xfId="289"/>
    <cellStyle name="Обычный 24" xfId="290"/>
    <cellStyle name="Обычный 25" xfId="291"/>
    <cellStyle name="Обычный 26" xfId="292"/>
    <cellStyle name="Обычный 27" xfId="293"/>
    <cellStyle name="Обычный 28" xfId="294"/>
    <cellStyle name="Обычный 29" xfId="295"/>
    <cellStyle name="Обычный 3" xfId="296"/>
    <cellStyle name="Обычный 3 2" xfId="297"/>
    <cellStyle name="Обычный 3 3" xfId="298"/>
    <cellStyle name="Обычный 3 3 2" xfId="299"/>
    <cellStyle name="Обычный 3 4" xfId="300"/>
    <cellStyle name="Обычный 3 5" xfId="301"/>
    <cellStyle name="Обычный 3 6" xfId="302"/>
    <cellStyle name="Обычный 3_PL_январь_утвержденный формат" xfId="303"/>
    <cellStyle name="Обычный 30" xfId="304"/>
    <cellStyle name="Обычный 31" xfId="305"/>
    <cellStyle name="Обычный 32" xfId="306"/>
    <cellStyle name="Обычный 33" xfId="307"/>
    <cellStyle name="Обычный 34" xfId="308"/>
    <cellStyle name="Обычный 35" xfId="309"/>
    <cellStyle name="Обычный 36" xfId="310"/>
    <cellStyle name="Обычный 37" xfId="311"/>
    <cellStyle name="Обычный 38" xfId="312"/>
    <cellStyle name="Обычный 39" xfId="313"/>
    <cellStyle name="Обычный 4" xfId="314"/>
    <cellStyle name="Обычный 4 2" xfId="315"/>
    <cellStyle name="Обычный 4_PL_апрель" xfId="316"/>
    <cellStyle name="Обычный 40" xfId="317"/>
    <cellStyle name="Обычный 41" xfId="318"/>
    <cellStyle name="Обычный 42" xfId="319"/>
    <cellStyle name="Обычный 43" xfId="320"/>
    <cellStyle name="Обычный 44" xfId="321"/>
    <cellStyle name="Обычный 45" xfId="322"/>
    <cellStyle name="Обычный 46" xfId="323"/>
    <cellStyle name="Обычный 47" xfId="324"/>
    <cellStyle name="Обычный 48" xfId="325"/>
    <cellStyle name="Обычный 49" xfId="326"/>
    <cellStyle name="Обычный 5" xfId="327"/>
    <cellStyle name="Обычный 5 2" xfId="328"/>
    <cellStyle name="Обычный 5 2 2" xfId="329"/>
    <cellStyle name="Обычный 5 2_PL_апрель" xfId="330"/>
    <cellStyle name="Обычный 5 3" xfId="331"/>
    <cellStyle name="Обычный 5 4" xfId="332"/>
    <cellStyle name="Обычный 5_PL_апрель" xfId="333"/>
    <cellStyle name="Обычный 50" xfId="334"/>
    <cellStyle name="Обычный 51" xfId="335"/>
    <cellStyle name="Обычный 52" xfId="336"/>
    <cellStyle name="Обычный 53" xfId="337"/>
    <cellStyle name="Обычный 54" xfId="338"/>
    <cellStyle name="Обычный 55" xfId="339"/>
    <cellStyle name="Обычный 56" xfId="340"/>
    <cellStyle name="Обычный 57" xfId="341"/>
    <cellStyle name="Обычный 58" xfId="342"/>
    <cellStyle name="Обычный 59" xfId="343"/>
    <cellStyle name="Обычный 6" xfId="344"/>
    <cellStyle name="Обычный 6 2" xfId="345"/>
    <cellStyle name="Обычный 6_PL_апрель" xfId="346"/>
    <cellStyle name="Обычный 7" xfId="347"/>
    <cellStyle name="Обычный 7 2" xfId="348"/>
    <cellStyle name="Обычный 7_PL_апрель" xfId="349"/>
    <cellStyle name="Обычный 8" xfId="350"/>
    <cellStyle name="Обычный 8 2" xfId="351"/>
    <cellStyle name="Обычный 8_PL_апрель" xfId="352"/>
    <cellStyle name="Обычный 9" xfId="353"/>
    <cellStyle name="Обычный 9 2" xfId="354"/>
    <cellStyle name="Обычный 9_PL_апрель" xfId="355"/>
    <cellStyle name="Followed Hyperlink" xfId="356"/>
    <cellStyle name="Плохой" xfId="357"/>
    <cellStyle name="Пояснение" xfId="358"/>
    <cellStyle name="Примечание" xfId="359"/>
    <cellStyle name="Percent" xfId="360"/>
    <cellStyle name="Процентный 2" xfId="361"/>
    <cellStyle name="Процентный 2 2" xfId="362"/>
    <cellStyle name="Процентный 2 3" xfId="363"/>
    <cellStyle name="Процентный 2 4" xfId="364"/>
    <cellStyle name="Процентный 2 5" xfId="365"/>
    <cellStyle name="Процентный 3" xfId="366"/>
    <cellStyle name="Связанная ячейка" xfId="367"/>
    <cellStyle name="Стиль 1" xfId="368"/>
    <cellStyle name="Стиль 1 2" xfId="369"/>
    <cellStyle name="Текст предупреждения" xfId="370"/>
    <cellStyle name="Comma" xfId="371"/>
    <cellStyle name="Comma [0]" xfId="372"/>
    <cellStyle name="Финансовый 2" xfId="373"/>
    <cellStyle name="Финансовый 2 2" xfId="374"/>
    <cellStyle name="Финансовый 3" xfId="375"/>
    <cellStyle name="Хороший" xfId="3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6"/>
  <sheetViews>
    <sheetView tabSelected="1" zoomScale="84" zoomScaleNormal="84" zoomScalePageLayoutView="0" workbookViewId="0" topLeftCell="A1">
      <selection activeCell="AH11" sqref="AH11"/>
    </sheetView>
  </sheetViews>
  <sheetFormatPr defaultColWidth="8.8515625" defaultRowHeight="15"/>
  <cols>
    <col min="1" max="1" width="7.140625" style="2" customWidth="1"/>
    <col min="2" max="2" width="7.421875" style="1" customWidth="1"/>
    <col min="3" max="3" width="62.7109375" style="2" customWidth="1"/>
    <col min="4" max="4" width="16.00390625" style="7" customWidth="1"/>
    <col min="5" max="6" width="16.00390625" style="3" customWidth="1"/>
    <col min="7" max="7" width="17.8515625" style="3" customWidth="1"/>
    <col min="8" max="8" width="18.421875" style="3" customWidth="1"/>
    <col min="9" max="9" width="17.7109375" style="3" customWidth="1"/>
    <col min="10" max="10" width="17.00390625" style="3" customWidth="1"/>
    <col min="11" max="12" width="17.28125" style="3" customWidth="1"/>
    <col min="13" max="13" width="17.140625" style="3" customWidth="1"/>
    <col min="14" max="14" width="16.8515625" style="3" customWidth="1"/>
    <col min="15" max="15" width="17.00390625" style="3" customWidth="1"/>
    <col min="16" max="16" width="17.7109375" style="3" customWidth="1"/>
    <col min="17" max="17" width="17.28125" style="3" customWidth="1"/>
    <col min="18" max="18" width="17.8515625" style="2" customWidth="1"/>
    <col min="19" max="16384" width="8.8515625" style="2" customWidth="1"/>
  </cols>
  <sheetData>
    <row r="1" spans="5:8" ht="15.75">
      <c r="E1" s="2"/>
      <c r="F1" s="2"/>
      <c r="H1" s="6"/>
    </row>
    <row r="2" spans="2:8" ht="18.75">
      <c r="B2" s="52" t="s">
        <v>107</v>
      </c>
      <c r="E2" s="51"/>
      <c r="F2" s="51"/>
      <c r="H2" s="6"/>
    </row>
    <row r="3" ht="13.5" customHeight="1" thickBot="1"/>
    <row r="4" spans="2:18" ht="16.5" customHeight="1" thickBot="1">
      <c r="B4" s="126" t="s">
        <v>94</v>
      </c>
      <c r="C4" s="128" t="s">
        <v>0</v>
      </c>
      <c r="D4" s="130" t="s">
        <v>95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  <c r="R4" s="118" t="s">
        <v>12</v>
      </c>
    </row>
    <row r="5" spans="2:18" s="3" customFormat="1" ht="16.5" thickBot="1">
      <c r="B5" s="127"/>
      <c r="C5" s="129"/>
      <c r="D5" s="9">
        <v>-1</v>
      </c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19"/>
    </row>
    <row r="6" spans="2:18" ht="16.5" thickBot="1">
      <c r="B6" s="122" t="s">
        <v>8</v>
      </c>
      <c r="C6" s="123"/>
      <c r="D6" s="59">
        <v>-1</v>
      </c>
      <c r="E6" s="106" t="s">
        <v>77</v>
      </c>
      <c r="F6" s="106" t="s">
        <v>78</v>
      </c>
      <c r="G6" s="106" t="s">
        <v>79</v>
      </c>
      <c r="H6" s="106" t="s">
        <v>80</v>
      </c>
      <c r="I6" s="106" t="s">
        <v>81</v>
      </c>
      <c r="J6" s="106" t="s">
        <v>82</v>
      </c>
      <c r="K6" s="106" t="s">
        <v>83</v>
      </c>
      <c r="L6" s="106" t="s">
        <v>84</v>
      </c>
      <c r="M6" s="106" t="s">
        <v>85</v>
      </c>
      <c r="N6" s="106" t="s">
        <v>86</v>
      </c>
      <c r="O6" s="106" t="s">
        <v>87</v>
      </c>
      <c r="P6" s="106" t="s">
        <v>88</v>
      </c>
      <c r="Q6" s="106" t="s">
        <v>77</v>
      </c>
      <c r="R6" s="63"/>
    </row>
    <row r="7" spans="2:18" ht="15.75" customHeight="1">
      <c r="B7" s="44">
        <v>1</v>
      </c>
      <c r="C7" s="45" t="s">
        <v>71</v>
      </c>
      <c r="D7" s="46">
        <v>0</v>
      </c>
      <c r="E7" s="60">
        <v>2967000</v>
      </c>
      <c r="F7" s="61">
        <v>3666000</v>
      </c>
      <c r="G7" s="62">
        <v>4504000</v>
      </c>
      <c r="H7" s="62">
        <v>4504000</v>
      </c>
      <c r="I7" s="62">
        <v>4504000</v>
      </c>
      <c r="J7" s="62">
        <v>4504000</v>
      </c>
      <c r="K7" s="62">
        <v>4504000</v>
      </c>
      <c r="L7" s="62">
        <v>4504000</v>
      </c>
      <c r="M7" s="62">
        <v>4504000</v>
      </c>
      <c r="N7" s="62">
        <v>4504000</v>
      </c>
      <c r="O7" s="62">
        <v>4504000</v>
      </c>
      <c r="P7" s="62">
        <v>4504000</v>
      </c>
      <c r="Q7" s="62">
        <v>4504000</v>
      </c>
      <c r="R7" s="43">
        <v>56177000</v>
      </c>
    </row>
    <row r="8" spans="2:18" ht="16.5" thickBot="1">
      <c r="B8" s="32">
        <v>2</v>
      </c>
      <c r="C8" s="33" t="s">
        <v>72</v>
      </c>
      <c r="D8" s="29">
        <v>0</v>
      </c>
      <c r="E8" s="50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34">
        <v>0</v>
      </c>
      <c r="R8" s="15">
        <f>SUM(E8:Q8)</f>
        <v>0</v>
      </c>
    </row>
    <row r="9" spans="2:18" ht="16.5" thickBot="1">
      <c r="B9" s="124" t="s">
        <v>13</v>
      </c>
      <c r="C9" s="125"/>
      <c r="D9" s="31">
        <f>D7+D8</f>
        <v>0</v>
      </c>
      <c r="E9" s="30">
        <f>E7+E8</f>
        <v>2967000</v>
      </c>
      <c r="F9" s="41">
        <f>F7+F8</f>
        <v>3666000</v>
      </c>
      <c r="G9" s="41">
        <f aca="true" t="shared" si="0" ref="G9:Q9">G7+G8</f>
        <v>4504000</v>
      </c>
      <c r="H9" s="41">
        <f>H7+H8</f>
        <v>4504000</v>
      </c>
      <c r="I9" s="41">
        <f t="shared" si="0"/>
        <v>4504000</v>
      </c>
      <c r="J9" s="41">
        <f t="shared" si="0"/>
        <v>4504000</v>
      </c>
      <c r="K9" s="41">
        <f t="shared" si="0"/>
        <v>4504000</v>
      </c>
      <c r="L9" s="41">
        <f t="shared" si="0"/>
        <v>4504000</v>
      </c>
      <c r="M9" s="41">
        <f t="shared" si="0"/>
        <v>4504000</v>
      </c>
      <c r="N9" s="41">
        <f t="shared" si="0"/>
        <v>4504000</v>
      </c>
      <c r="O9" s="41">
        <f t="shared" si="0"/>
        <v>4504000</v>
      </c>
      <c r="P9" s="41">
        <f t="shared" si="0"/>
        <v>4504000</v>
      </c>
      <c r="Q9" s="42">
        <f t="shared" si="0"/>
        <v>4504000</v>
      </c>
      <c r="R9" s="67">
        <f>R7+R8</f>
        <v>56177000</v>
      </c>
    </row>
    <row r="10" spans="5:18" ht="9" customHeight="1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4"/>
    </row>
    <row r="11" spans="2:18" ht="15.75">
      <c r="B11" s="12"/>
      <c r="C11" s="71" t="s">
        <v>70</v>
      </c>
      <c r="E11" s="16"/>
      <c r="F11" s="16">
        <f aca="true" t="shared" si="1" ref="F11:R11">F65/F9</f>
        <v>0.1841241134751773</v>
      </c>
      <c r="G11" s="16">
        <f t="shared" si="1"/>
        <v>0.2818330373001776</v>
      </c>
      <c r="H11" s="16">
        <f t="shared" si="1"/>
        <v>0.17669186278863233</v>
      </c>
      <c r="I11" s="16">
        <f t="shared" si="1"/>
        <v>0.284943161634103</v>
      </c>
      <c r="J11" s="16">
        <f t="shared" si="1"/>
        <v>0.2838330373001776</v>
      </c>
      <c r="K11" s="16">
        <f t="shared" si="1"/>
        <v>0.14084396092362347</v>
      </c>
      <c r="L11" s="16">
        <f t="shared" si="1"/>
        <v>0.2718436944937833</v>
      </c>
      <c r="M11" s="16">
        <f t="shared" si="1"/>
        <v>0.27162166962699824</v>
      </c>
      <c r="N11" s="16">
        <f t="shared" si="1"/>
        <v>0.15030222024866788</v>
      </c>
      <c r="O11" s="16">
        <f t="shared" si="1"/>
        <v>0.2727317939609236</v>
      </c>
      <c r="P11" s="16">
        <f t="shared" si="1"/>
        <v>0.27162166962699824</v>
      </c>
      <c r="Q11" s="16">
        <f t="shared" si="1"/>
        <v>0.14922539964476023</v>
      </c>
      <c r="R11" s="16">
        <f t="shared" si="1"/>
        <v>0.22338892562792603</v>
      </c>
    </row>
    <row r="12" spans="2:18" s="78" customFormat="1" ht="15.75" customHeight="1">
      <c r="B12" s="120" t="s">
        <v>21</v>
      </c>
      <c r="C12" s="121"/>
      <c r="D12" s="79">
        <f>D13+D18+D24+D26+D31+D36+D42+D47+D50+D53+D55</f>
        <v>15000000</v>
      </c>
      <c r="E12" s="79">
        <f>E13+E18+E26+E55+E42+E47+E46+E50+E36+E24+E31+E53+E60</f>
        <v>2538309.5</v>
      </c>
      <c r="F12" s="79">
        <f aca="true" t="shared" si="2" ref="F12:R12">F13+F18+F26+F55+F42+F47+F46+F50+F36+F24+F31+F53+F60</f>
        <v>2991001</v>
      </c>
      <c r="G12" s="79">
        <f t="shared" si="2"/>
        <v>3234624</v>
      </c>
      <c r="H12" s="79">
        <f t="shared" si="2"/>
        <v>3224616</v>
      </c>
      <c r="I12" s="79">
        <f t="shared" si="2"/>
        <v>3220616</v>
      </c>
      <c r="J12" s="79">
        <f t="shared" si="2"/>
        <v>3225616</v>
      </c>
      <c r="K12" s="79">
        <f t="shared" si="2"/>
        <v>3305616</v>
      </c>
      <c r="L12" s="79">
        <f t="shared" si="2"/>
        <v>3279616</v>
      </c>
      <c r="M12" s="79">
        <f t="shared" si="2"/>
        <v>3280616</v>
      </c>
      <c r="N12" s="79">
        <f t="shared" si="2"/>
        <v>3275616</v>
      </c>
      <c r="O12" s="79">
        <f t="shared" si="2"/>
        <v>3275616</v>
      </c>
      <c r="P12" s="79">
        <f t="shared" si="2"/>
        <v>3280616</v>
      </c>
      <c r="Q12" s="79">
        <f t="shared" si="2"/>
        <v>3280616</v>
      </c>
      <c r="R12" s="79">
        <f t="shared" si="2"/>
        <v>41413094.5</v>
      </c>
    </row>
    <row r="13" spans="2:18" s="8" customFormat="1" ht="15.75" customHeight="1">
      <c r="B13" s="108">
        <v>1</v>
      </c>
      <c r="C13" s="109" t="s">
        <v>58</v>
      </c>
      <c r="D13" s="111">
        <f>D14+D16+D17</f>
        <v>1080000</v>
      </c>
      <c r="E13" s="80">
        <f>SUM(E14,E15:E17)</f>
        <v>1188740</v>
      </c>
      <c r="F13" s="81">
        <f aca="true" t="shared" si="3" ref="F13:P13">SUM(F14,F15:F17)</f>
        <v>1188740</v>
      </c>
      <c r="G13" s="81">
        <f t="shared" si="3"/>
        <v>1188740</v>
      </c>
      <c r="H13" s="81">
        <f t="shared" si="3"/>
        <v>1188740</v>
      </c>
      <c r="I13" s="81">
        <f t="shared" si="3"/>
        <v>1188740</v>
      </c>
      <c r="J13" s="81">
        <f t="shared" si="3"/>
        <v>1188740</v>
      </c>
      <c r="K13" s="81">
        <f t="shared" si="3"/>
        <v>1213740</v>
      </c>
      <c r="L13" s="81">
        <f t="shared" si="3"/>
        <v>1188740</v>
      </c>
      <c r="M13" s="81">
        <f t="shared" si="3"/>
        <v>1188740</v>
      </c>
      <c r="N13" s="81">
        <f t="shared" si="3"/>
        <v>1188740</v>
      </c>
      <c r="O13" s="81">
        <f t="shared" si="3"/>
        <v>1188740</v>
      </c>
      <c r="P13" s="81">
        <f t="shared" si="3"/>
        <v>1188740</v>
      </c>
      <c r="Q13" s="82">
        <f>SUM(Q14,Q15:Q17)</f>
        <v>1188740</v>
      </c>
      <c r="R13" s="83">
        <f aca="true" t="shared" si="4" ref="R13:R38">SUM(E13:Q13)</f>
        <v>15478620</v>
      </c>
    </row>
    <row r="14" spans="2:18" s="11" customFormat="1" ht="15.75">
      <c r="B14" s="28" t="s">
        <v>1</v>
      </c>
      <c r="C14" s="17" t="s">
        <v>2</v>
      </c>
      <c r="D14" s="112">
        <v>1010000</v>
      </c>
      <c r="E14" s="20">
        <v>1162000</v>
      </c>
      <c r="F14" s="117">
        <v>1162000</v>
      </c>
      <c r="G14" s="20">
        <v>1162000</v>
      </c>
      <c r="H14" s="20">
        <v>1162000</v>
      </c>
      <c r="I14" s="20">
        <v>1162000</v>
      </c>
      <c r="J14" s="20">
        <v>1162000</v>
      </c>
      <c r="K14" s="20">
        <v>1162000</v>
      </c>
      <c r="L14" s="20">
        <v>1162000</v>
      </c>
      <c r="M14" s="20">
        <v>1162000</v>
      </c>
      <c r="N14" s="20">
        <v>1162000</v>
      </c>
      <c r="O14" s="20">
        <v>1162000</v>
      </c>
      <c r="P14" s="20">
        <v>1162000</v>
      </c>
      <c r="Q14" s="20">
        <v>1162000</v>
      </c>
      <c r="R14" s="26">
        <v>12754471.26436782</v>
      </c>
    </row>
    <row r="15" spans="2:18" s="11" customFormat="1" ht="15.75">
      <c r="B15" s="28" t="s">
        <v>3</v>
      </c>
      <c r="C15" s="17" t="s">
        <v>9</v>
      </c>
      <c r="D15" s="112">
        <v>0</v>
      </c>
      <c r="E15" s="20">
        <v>26740</v>
      </c>
      <c r="F15" s="47">
        <v>26740</v>
      </c>
      <c r="G15" s="47">
        <v>26740</v>
      </c>
      <c r="H15" s="47">
        <v>26740</v>
      </c>
      <c r="I15" s="47">
        <v>26740</v>
      </c>
      <c r="J15" s="47">
        <v>26740</v>
      </c>
      <c r="K15" s="47">
        <v>26740</v>
      </c>
      <c r="L15" s="47">
        <v>26740</v>
      </c>
      <c r="M15" s="47">
        <v>26740</v>
      </c>
      <c r="N15" s="47">
        <v>26740</v>
      </c>
      <c r="O15" s="47">
        <v>26740</v>
      </c>
      <c r="P15" s="47">
        <v>26740</v>
      </c>
      <c r="Q15" s="47">
        <v>26740</v>
      </c>
      <c r="R15" s="26">
        <v>347620</v>
      </c>
    </row>
    <row r="16" spans="2:18" s="11" customFormat="1" ht="15.75">
      <c r="B16" s="28" t="s">
        <v>4</v>
      </c>
      <c r="C16" s="17" t="s">
        <v>108</v>
      </c>
      <c r="D16" s="112">
        <v>20000</v>
      </c>
      <c r="E16" s="20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21">
        <v>0</v>
      </c>
      <c r="R16" s="26">
        <v>0</v>
      </c>
    </row>
    <row r="17" spans="2:18" s="11" customFormat="1" ht="15.75">
      <c r="B17" s="28" t="s">
        <v>10</v>
      </c>
      <c r="C17" s="17" t="s">
        <v>89</v>
      </c>
      <c r="D17" s="112">
        <v>50000</v>
      </c>
      <c r="E17" s="20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25000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21">
        <v>0</v>
      </c>
      <c r="R17" s="26">
        <v>25000</v>
      </c>
    </row>
    <row r="18" spans="2:18" s="8" customFormat="1" ht="15.75">
      <c r="B18" s="110">
        <v>2</v>
      </c>
      <c r="C18" s="109" t="s">
        <v>109</v>
      </c>
      <c r="D18" s="113">
        <f>SUM(D19:D23)</f>
        <v>2150000</v>
      </c>
      <c r="E18" s="80">
        <f>SUM(E19:E23)</f>
        <v>460000</v>
      </c>
      <c r="F18" s="81">
        <f aca="true" t="shared" si="5" ref="F18:Q18">SUM(F19:F23)</f>
        <v>720000</v>
      </c>
      <c r="G18" s="81">
        <f t="shared" si="5"/>
        <v>720000</v>
      </c>
      <c r="H18" s="81">
        <f t="shared" si="5"/>
        <v>720000</v>
      </c>
      <c r="I18" s="81">
        <f t="shared" si="5"/>
        <v>720000</v>
      </c>
      <c r="J18" s="81">
        <f t="shared" si="5"/>
        <v>720000</v>
      </c>
      <c r="K18" s="81">
        <f t="shared" si="5"/>
        <v>775000</v>
      </c>
      <c r="L18" s="81">
        <f t="shared" si="5"/>
        <v>775000</v>
      </c>
      <c r="M18" s="81">
        <f t="shared" si="5"/>
        <v>775000</v>
      </c>
      <c r="N18" s="81">
        <f t="shared" si="5"/>
        <v>775000</v>
      </c>
      <c r="O18" s="81">
        <f t="shared" si="5"/>
        <v>775000</v>
      </c>
      <c r="P18" s="81">
        <f t="shared" si="5"/>
        <v>775000</v>
      </c>
      <c r="Q18" s="82">
        <f t="shared" si="5"/>
        <v>775000</v>
      </c>
      <c r="R18" s="83">
        <f t="shared" si="4"/>
        <v>9485000</v>
      </c>
    </row>
    <row r="19" spans="2:18" s="11" customFormat="1" ht="15.75">
      <c r="B19" s="28" t="s">
        <v>5</v>
      </c>
      <c r="C19" s="17" t="s">
        <v>61</v>
      </c>
      <c r="D19" s="112">
        <v>800000</v>
      </c>
      <c r="E19" s="20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21">
        <v>0</v>
      </c>
      <c r="R19" s="26">
        <v>0</v>
      </c>
    </row>
    <row r="20" spans="2:18" s="11" customFormat="1" ht="15.75">
      <c r="B20" s="28" t="s">
        <v>6</v>
      </c>
      <c r="C20" s="17" t="s">
        <v>50</v>
      </c>
      <c r="D20" s="112">
        <v>1200000</v>
      </c>
      <c r="E20" s="86">
        <v>430000</v>
      </c>
      <c r="F20" s="86">
        <v>690000</v>
      </c>
      <c r="G20" s="86">
        <v>690000</v>
      </c>
      <c r="H20" s="86">
        <v>690000</v>
      </c>
      <c r="I20" s="86">
        <v>690000</v>
      </c>
      <c r="J20" s="86">
        <v>690000</v>
      </c>
      <c r="K20" s="86">
        <v>745000</v>
      </c>
      <c r="L20" s="86">
        <v>745000</v>
      </c>
      <c r="M20" s="86">
        <v>745000</v>
      </c>
      <c r="N20" s="86">
        <v>745000</v>
      </c>
      <c r="O20" s="86">
        <v>745000</v>
      </c>
      <c r="P20" s="86">
        <v>745000</v>
      </c>
      <c r="Q20" s="86">
        <v>745000</v>
      </c>
      <c r="R20" s="26">
        <v>9000000</v>
      </c>
    </row>
    <row r="21" spans="2:18" s="11" customFormat="1" ht="15.75">
      <c r="B21" s="28" t="s">
        <v>7</v>
      </c>
      <c r="C21" s="87" t="s">
        <v>67</v>
      </c>
      <c r="D21" s="112"/>
      <c r="E21" s="88">
        <v>30000</v>
      </c>
      <c r="F21" s="88">
        <v>30000</v>
      </c>
      <c r="G21" s="88">
        <v>30000</v>
      </c>
      <c r="H21" s="88">
        <v>30000</v>
      </c>
      <c r="I21" s="88">
        <v>30000</v>
      </c>
      <c r="J21" s="88">
        <v>30000</v>
      </c>
      <c r="K21" s="88">
        <v>30000</v>
      </c>
      <c r="L21" s="88">
        <v>30000</v>
      </c>
      <c r="M21" s="88">
        <v>30000</v>
      </c>
      <c r="N21" s="88">
        <v>30000</v>
      </c>
      <c r="O21" s="88">
        <v>30000</v>
      </c>
      <c r="P21" s="88">
        <v>30000</v>
      </c>
      <c r="Q21" s="88">
        <v>30000</v>
      </c>
      <c r="R21" s="26">
        <v>390000</v>
      </c>
    </row>
    <row r="22" spans="2:18" s="11" customFormat="1" ht="15.75">
      <c r="B22" s="28" t="s">
        <v>52</v>
      </c>
      <c r="C22" s="17" t="s">
        <v>51</v>
      </c>
      <c r="D22" s="112"/>
      <c r="E22" s="20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21">
        <v>0</v>
      </c>
      <c r="R22" s="26">
        <v>0</v>
      </c>
    </row>
    <row r="23" spans="2:18" s="11" customFormat="1" ht="15.75">
      <c r="B23" s="28" t="s">
        <v>62</v>
      </c>
      <c r="C23" s="17" t="s">
        <v>103</v>
      </c>
      <c r="D23" s="112">
        <v>150000</v>
      </c>
      <c r="E23" s="20">
        <v>0</v>
      </c>
      <c r="F23" s="107" t="s">
        <v>11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21">
        <v>0</v>
      </c>
      <c r="R23" s="26">
        <f t="shared" si="4"/>
        <v>0</v>
      </c>
    </row>
    <row r="24" spans="2:18" s="11" customFormat="1" ht="15.75">
      <c r="B24" s="110">
        <v>3</v>
      </c>
      <c r="C24" s="109" t="s">
        <v>57</v>
      </c>
      <c r="D24" s="113">
        <f>D25</f>
        <v>60000</v>
      </c>
      <c r="E24" s="89">
        <f aca="true" t="shared" si="6" ref="E24:Q24">SUM(E25:E25)</f>
        <v>9600</v>
      </c>
      <c r="F24" s="90">
        <f t="shared" si="6"/>
        <v>9600</v>
      </c>
      <c r="G24" s="90">
        <f t="shared" si="6"/>
        <v>9600</v>
      </c>
      <c r="H24" s="90">
        <f t="shared" si="6"/>
        <v>9600</v>
      </c>
      <c r="I24" s="90">
        <f t="shared" si="6"/>
        <v>9600</v>
      </c>
      <c r="J24" s="90">
        <f t="shared" si="6"/>
        <v>9600</v>
      </c>
      <c r="K24" s="90">
        <f t="shared" si="6"/>
        <v>9600</v>
      </c>
      <c r="L24" s="90">
        <f t="shared" si="6"/>
        <v>9600</v>
      </c>
      <c r="M24" s="90">
        <f t="shared" si="6"/>
        <v>9600</v>
      </c>
      <c r="N24" s="90">
        <f t="shared" si="6"/>
        <v>9600</v>
      </c>
      <c r="O24" s="90">
        <f t="shared" si="6"/>
        <v>9600</v>
      </c>
      <c r="P24" s="90">
        <f t="shared" si="6"/>
        <v>9600</v>
      </c>
      <c r="Q24" s="91">
        <f t="shared" si="6"/>
        <v>9600</v>
      </c>
      <c r="R24" s="83">
        <f t="shared" si="4"/>
        <v>124800</v>
      </c>
    </row>
    <row r="25" spans="2:18" s="11" customFormat="1" ht="15.75">
      <c r="B25" s="28" t="s">
        <v>49</v>
      </c>
      <c r="C25" s="18" t="s">
        <v>53</v>
      </c>
      <c r="D25" s="112">
        <v>60000</v>
      </c>
      <c r="E25" s="20">
        <f>800*12</f>
        <v>9600</v>
      </c>
      <c r="F25" s="20">
        <f>800*12</f>
        <v>9600</v>
      </c>
      <c r="G25" s="20">
        <f aca="true" t="shared" si="7" ref="G25:Q25">800*12</f>
        <v>9600</v>
      </c>
      <c r="H25" s="20">
        <f t="shared" si="7"/>
        <v>9600</v>
      </c>
      <c r="I25" s="20">
        <f t="shared" si="7"/>
        <v>9600</v>
      </c>
      <c r="J25" s="20">
        <f t="shared" si="7"/>
        <v>9600</v>
      </c>
      <c r="K25" s="20">
        <f t="shared" si="7"/>
        <v>9600</v>
      </c>
      <c r="L25" s="20">
        <f t="shared" si="7"/>
        <v>9600</v>
      </c>
      <c r="M25" s="20">
        <f t="shared" si="7"/>
        <v>9600</v>
      </c>
      <c r="N25" s="20">
        <f t="shared" si="7"/>
        <v>9600</v>
      </c>
      <c r="O25" s="20">
        <f t="shared" si="7"/>
        <v>9600</v>
      </c>
      <c r="P25" s="20">
        <f t="shared" si="7"/>
        <v>9600</v>
      </c>
      <c r="Q25" s="20">
        <f t="shared" si="7"/>
        <v>9600</v>
      </c>
      <c r="R25" s="26">
        <f t="shared" si="4"/>
        <v>124800</v>
      </c>
    </row>
    <row r="26" spans="2:18" s="8" customFormat="1" ht="15.75">
      <c r="B26" s="110">
        <v>4</v>
      </c>
      <c r="C26" s="109" t="s">
        <v>59</v>
      </c>
      <c r="D26" s="113">
        <f>SUM(D27:D30)</f>
        <v>6725000</v>
      </c>
      <c r="E26" s="89">
        <f aca="true" t="shared" si="8" ref="E26:Q26">SUM(E27:E30)</f>
        <v>95000</v>
      </c>
      <c r="F26" s="90">
        <f t="shared" si="8"/>
        <v>95000</v>
      </c>
      <c r="G26" s="90">
        <f t="shared" si="8"/>
        <v>95000</v>
      </c>
      <c r="H26" s="90">
        <f t="shared" si="8"/>
        <v>95000</v>
      </c>
      <c r="I26" s="90">
        <f t="shared" si="8"/>
        <v>95000</v>
      </c>
      <c r="J26" s="90">
        <f t="shared" si="8"/>
        <v>95000</v>
      </c>
      <c r="K26" s="90">
        <f>SUM(K27:K30)</f>
        <v>95000</v>
      </c>
      <c r="L26" s="90">
        <f t="shared" si="8"/>
        <v>95000</v>
      </c>
      <c r="M26" s="90">
        <f t="shared" si="8"/>
        <v>95000</v>
      </c>
      <c r="N26" s="90">
        <f t="shared" si="8"/>
        <v>95000</v>
      </c>
      <c r="O26" s="90">
        <f t="shared" si="8"/>
        <v>95000</v>
      </c>
      <c r="P26" s="90">
        <f t="shared" si="8"/>
        <v>95000</v>
      </c>
      <c r="Q26" s="91">
        <f t="shared" si="8"/>
        <v>95000</v>
      </c>
      <c r="R26" s="83">
        <f t="shared" si="4"/>
        <v>1235000</v>
      </c>
    </row>
    <row r="27" spans="2:18" s="11" customFormat="1" ht="15.75">
      <c r="B27" s="28" t="s">
        <v>29</v>
      </c>
      <c r="C27" s="17" t="s">
        <v>100</v>
      </c>
      <c r="D27" s="112">
        <v>6460000</v>
      </c>
      <c r="E27" s="20">
        <v>10000</v>
      </c>
      <c r="F27" s="47">
        <v>10000</v>
      </c>
      <c r="G27" s="47">
        <v>10000</v>
      </c>
      <c r="H27" s="47">
        <v>10000</v>
      </c>
      <c r="I27" s="47">
        <v>10000</v>
      </c>
      <c r="J27" s="47">
        <v>10000</v>
      </c>
      <c r="K27" s="47">
        <v>10000</v>
      </c>
      <c r="L27" s="47">
        <v>10000</v>
      </c>
      <c r="M27" s="47">
        <v>10000</v>
      </c>
      <c r="N27" s="47">
        <v>10000</v>
      </c>
      <c r="O27" s="47">
        <v>10000</v>
      </c>
      <c r="P27" s="47">
        <v>10000</v>
      </c>
      <c r="Q27" s="47">
        <v>10000</v>
      </c>
      <c r="R27" s="26">
        <f t="shared" si="4"/>
        <v>130000</v>
      </c>
    </row>
    <row r="28" spans="2:18" s="11" customFormat="1" ht="15.75">
      <c r="B28" s="28" t="s">
        <v>30</v>
      </c>
      <c r="C28" s="17" t="s">
        <v>105</v>
      </c>
      <c r="D28" s="112">
        <v>210000</v>
      </c>
      <c r="E28" s="20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21">
        <v>0</v>
      </c>
      <c r="R28" s="26">
        <f t="shared" si="4"/>
        <v>0</v>
      </c>
    </row>
    <row r="29" spans="2:18" s="11" customFormat="1" ht="15.75">
      <c r="B29" s="92" t="s">
        <v>31</v>
      </c>
      <c r="C29" s="17" t="s">
        <v>69</v>
      </c>
      <c r="D29" s="114">
        <v>25000</v>
      </c>
      <c r="E29" s="20">
        <v>70000</v>
      </c>
      <c r="F29" s="20">
        <v>70000</v>
      </c>
      <c r="G29" s="20">
        <v>70000</v>
      </c>
      <c r="H29" s="20">
        <v>70000</v>
      </c>
      <c r="I29" s="20">
        <v>70000</v>
      </c>
      <c r="J29" s="20">
        <v>70000</v>
      </c>
      <c r="K29" s="20">
        <v>70000</v>
      </c>
      <c r="L29" s="20">
        <v>70000</v>
      </c>
      <c r="M29" s="20">
        <v>70000</v>
      </c>
      <c r="N29" s="20">
        <v>70000</v>
      </c>
      <c r="O29" s="20">
        <v>70000</v>
      </c>
      <c r="P29" s="20">
        <v>70000</v>
      </c>
      <c r="Q29" s="20">
        <v>70000</v>
      </c>
      <c r="R29" s="26">
        <f t="shared" si="4"/>
        <v>910000</v>
      </c>
    </row>
    <row r="30" spans="2:18" s="11" customFormat="1" ht="15.75">
      <c r="B30" s="28" t="s">
        <v>32</v>
      </c>
      <c r="C30" s="17" t="s">
        <v>19</v>
      </c>
      <c r="D30" s="112">
        <v>30000</v>
      </c>
      <c r="E30" s="20">
        <v>15000</v>
      </c>
      <c r="F30" s="20">
        <v>15000</v>
      </c>
      <c r="G30" s="20">
        <v>15000</v>
      </c>
      <c r="H30" s="20">
        <v>15000</v>
      </c>
      <c r="I30" s="20">
        <v>15000</v>
      </c>
      <c r="J30" s="20">
        <v>15000</v>
      </c>
      <c r="K30" s="20">
        <v>15000</v>
      </c>
      <c r="L30" s="20">
        <v>15000</v>
      </c>
      <c r="M30" s="20">
        <v>15000</v>
      </c>
      <c r="N30" s="20">
        <v>15000</v>
      </c>
      <c r="O30" s="20">
        <v>15000</v>
      </c>
      <c r="P30" s="20">
        <v>15000</v>
      </c>
      <c r="Q30" s="20">
        <v>15000</v>
      </c>
      <c r="R30" s="26">
        <f t="shared" si="4"/>
        <v>195000</v>
      </c>
    </row>
    <row r="31" spans="2:18" s="11" customFormat="1" ht="15.75">
      <c r="B31" s="110">
        <v>5</v>
      </c>
      <c r="C31" s="109" t="s">
        <v>24</v>
      </c>
      <c r="D31" s="113">
        <f>SUM(D32:D35)</f>
        <v>100000</v>
      </c>
      <c r="E31" s="89">
        <f aca="true" t="shared" si="9" ref="E31:Q31">SUM(E32:E35)</f>
        <v>11000</v>
      </c>
      <c r="F31" s="90">
        <f t="shared" si="9"/>
        <v>13000</v>
      </c>
      <c r="G31" s="90">
        <f t="shared" si="9"/>
        <v>13000</v>
      </c>
      <c r="H31" s="90">
        <f t="shared" si="9"/>
        <v>13000</v>
      </c>
      <c r="I31" s="90">
        <f t="shared" si="9"/>
        <v>13000</v>
      </c>
      <c r="J31" s="90">
        <f t="shared" si="9"/>
        <v>13000</v>
      </c>
      <c r="K31" s="90">
        <f t="shared" si="9"/>
        <v>18000</v>
      </c>
      <c r="L31" s="90">
        <f t="shared" si="9"/>
        <v>13000</v>
      </c>
      <c r="M31" s="90">
        <f>SUM(M32:M35)</f>
        <v>13000</v>
      </c>
      <c r="N31" s="90">
        <f t="shared" si="9"/>
        <v>13000</v>
      </c>
      <c r="O31" s="90">
        <f t="shared" si="9"/>
        <v>13000</v>
      </c>
      <c r="P31" s="90">
        <f t="shared" si="9"/>
        <v>13000</v>
      </c>
      <c r="Q31" s="91">
        <f t="shared" si="9"/>
        <v>18000</v>
      </c>
      <c r="R31" s="83">
        <f t="shared" si="4"/>
        <v>177000</v>
      </c>
    </row>
    <row r="32" spans="2:18" s="11" customFormat="1" ht="15.75">
      <c r="B32" s="28" t="s">
        <v>15</v>
      </c>
      <c r="C32" s="17" t="s">
        <v>25</v>
      </c>
      <c r="D32" s="112">
        <v>20000</v>
      </c>
      <c r="E32" s="20">
        <v>5000</v>
      </c>
      <c r="F32" s="20">
        <v>5000</v>
      </c>
      <c r="G32" s="20">
        <v>5000</v>
      </c>
      <c r="H32" s="20">
        <v>5000</v>
      </c>
      <c r="I32" s="20">
        <v>5000</v>
      </c>
      <c r="J32" s="20">
        <v>5000</v>
      </c>
      <c r="K32" s="20">
        <v>5000</v>
      </c>
      <c r="L32" s="20">
        <v>5000</v>
      </c>
      <c r="M32" s="20">
        <v>5000</v>
      </c>
      <c r="N32" s="20">
        <v>5000</v>
      </c>
      <c r="O32" s="20">
        <v>5000</v>
      </c>
      <c r="P32" s="20">
        <v>5000</v>
      </c>
      <c r="Q32" s="20">
        <v>5000</v>
      </c>
      <c r="R32" s="26">
        <f t="shared" si="4"/>
        <v>65000</v>
      </c>
    </row>
    <row r="33" spans="2:18" s="11" customFormat="1" ht="15.75">
      <c r="B33" s="28" t="s">
        <v>16</v>
      </c>
      <c r="C33" s="17" t="s">
        <v>73</v>
      </c>
      <c r="D33" s="112">
        <v>0</v>
      </c>
      <c r="E33" s="20">
        <v>0</v>
      </c>
      <c r="F33" s="47">
        <v>2000</v>
      </c>
      <c r="G33" s="47">
        <v>2000</v>
      </c>
      <c r="H33" s="47">
        <v>2000</v>
      </c>
      <c r="I33" s="47">
        <v>2000</v>
      </c>
      <c r="J33" s="47">
        <v>2000</v>
      </c>
      <c r="K33" s="47">
        <v>2000</v>
      </c>
      <c r="L33" s="47">
        <v>2000</v>
      </c>
      <c r="M33" s="47">
        <v>2000</v>
      </c>
      <c r="N33" s="47">
        <v>2000</v>
      </c>
      <c r="O33" s="47">
        <v>2000</v>
      </c>
      <c r="P33" s="47">
        <v>2000</v>
      </c>
      <c r="Q33" s="47">
        <v>2000</v>
      </c>
      <c r="R33" s="26">
        <f t="shared" si="4"/>
        <v>24000</v>
      </c>
    </row>
    <row r="34" spans="2:18" s="11" customFormat="1" ht="15.75">
      <c r="B34" s="93" t="s">
        <v>33</v>
      </c>
      <c r="C34" s="17" t="s">
        <v>90</v>
      </c>
      <c r="D34" s="112">
        <v>50000</v>
      </c>
      <c r="E34" s="20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5000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21">
        <v>5000</v>
      </c>
      <c r="R34" s="26">
        <f t="shared" si="4"/>
        <v>10000</v>
      </c>
    </row>
    <row r="35" spans="2:18" s="11" customFormat="1" ht="15.75">
      <c r="B35" s="93" t="s">
        <v>34</v>
      </c>
      <c r="C35" s="17" t="s">
        <v>64</v>
      </c>
      <c r="D35" s="112">
        <v>30000</v>
      </c>
      <c r="E35" s="20">
        <v>6000</v>
      </c>
      <c r="F35" s="20">
        <v>6000</v>
      </c>
      <c r="G35" s="20">
        <v>6000</v>
      </c>
      <c r="H35" s="20">
        <v>6000</v>
      </c>
      <c r="I35" s="20">
        <v>6000</v>
      </c>
      <c r="J35" s="20">
        <v>6000</v>
      </c>
      <c r="K35" s="20">
        <v>6000</v>
      </c>
      <c r="L35" s="20">
        <v>6000</v>
      </c>
      <c r="M35" s="20">
        <v>6000</v>
      </c>
      <c r="N35" s="20">
        <v>6000</v>
      </c>
      <c r="O35" s="20">
        <v>6000</v>
      </c>
      <c r="P35" s="20">
        <v>6000</v>
      </c>
      <c r="Q35" s="20">
        <v>6000</v>
      </c>
      <c r="R35" s="26">
        <f t="shared" si="4"/>
        <v>78000</v>
      </c>
    </row>
    <row r="36" spans="2:18" s="8" customFormat="1" ht="15.75">
      <c r="B36" s="108">
        <v>6</v>
      </c>
      <c r="C36" s="109" t="s">
        <v>23</v>
      </c>
      <c r="D36" s="113">
        <f>SUM(D37:D41)</f>
        <v>3100000</v>
      </c>
      <c r="E36" s="89">
        <f aca="true" t="shared" si="10" ref="E36:Q36">SUM(E37:E41)</f>
        <v>2000</v>
      </c>
      <c r="F36" s="90">
        <f t="shared" si="10"/>
        <v>2000</v>
      </c>
      <c r="G36" s="90">
        <f t="shared" si="10"/>
        <v>2000</v>
      </c>
      <c r="H36" s="90">
        <f t="shared" si="10"/>
        <v>2000</v>
      </c>
      <c r="I36" s="90">
        <f>SUM(I37:I41)</f>
        <v>2000</v>
      </c>
      <c r="J36" s="90">
        <f t="shared" si="10"/>
        <v>2000</v>
      </c>
      <c r="K36" s="90">
        <f t="shared" si="10"/>
        <v>2000</v>
      </c>
      <c r="L36" s="90">
        <f t="shared" si="10"/>
        <v>2000</v>
      </c>
      <c r="M36" s="90">
        <f t="shared" si="10"/>
        <v>2000</v>
      </c>
      <c r="N36" s="90">
        <f t="shared" si="10"/>
        <v>2000</v>
      </c>
      <c r="O36" s="90">
        <f t="shared" si="10"/>
        <v>2000</v>
      </c>
      <c r="P36" s="90">
        <f t="shared" si="10"/>
        <v>2000</v>
      </c>
      <c r="Q36" s="91">
        <f t="shared" si="10"/>
        <v>2000</v>
      </c>
      <c r="R36" s="83">
        <f t="shared" si="4"/>
        <v>26000</v>
      </c>
    </row>
    <row r="37" spans="2:18" s="8" customFormat="1" ht="15.75">
      <c r="B37" s="13" t="s">
        <v>35</v>
      </c>
      <c r="C37" s="18" t="s">
        <v>91</v>
      </c>
      <c r="D37" s="112">
        <v>1715000</v>
      </c>
      <c r="E37" s="22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23">
        <v>0</v>
      </c>
      <c r="R37" s="26">
        <f t="shared" si="4"/>
        <v>0</v>
      </c>
    </row>
    <row r="38" spans="2:18" s="8" customFormat="1" ht="15.75">
      <c r="B38" s="28" t="s">
        <v>36</v>
      </c>
      <c r="C38" s="18" t="s">
        <v>92</v>
      </c>
      <c r="D38" s="112">
        <v>350000</v>
      </c>
      <c r="E38" s="22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23">
        <v>0</v>
      </c>
      <c r="R38" s="26">
        <f t="shared" si="4"/>
        <v>0</v>
      </c>
    </row>
    <row r="39" spans="2:18" s="8" customFormat="1" ht="15.75">
      <c r="B39" s="94" t="s">
        <v>37</v>
      </c>
      <c r="C39" s="53" t="s">
        <v>66</v>
      </c>
      <c r="D39" s="112">
        <v>34900</v>
      </c>
      <c r="E39" s="54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55"/>
      <c r="R39" s="56"/>
    </row>
    <row r="40" spans="2:18" s="8" customFormat="1" ht="15.75">
      <c r="B40" s="13" t="s">
        <v>38</v>
      </c>
      <c r="C40" s="17" t="s">
        <v>93</v>
      </c>
      <c r="D40" s="112">
        <v>0</v>
      </c>
      <c r="E40" s="24">
        <v>2000</v>
      </c>
      <c r="F40" s="49">
        <v>2000</v>
      </c>
      <c r="G40" s="49">
        <v>2000</v>
      </c>
      <c r="H40" s="49">
        <v>2000</v>
      </c>
      <c r="I40" s="49">
        <v>2000</v>
      </c>
      <c r="J40" s="49">
        <v>2000</v>
      </c>
      <c r="K40" s="49">
        <v>2000</v>
      </c>
      <c r="L40" s="49">
        <v>2000</v>
      </c>
      <c r="M40" s="49">
        <v>2000</v>
      </c>
      <c r="N40" s="49">
        <v>2000</v>
      </c>
      <c r="O40" s="49">
        <v>2000</v>
      </c>
      <c r="P40" s="49">
        <v>2000</v>
      </c>
      <c r="Q40" s="25">
        <v>2000</v>
      </c>
      <c r="R40" s="26">
        <f aca="true" t="shared" si="11" ref="R40:R59">SUM(E40:Q40)</f>
        <v>26000</v>
      </c>
    </row>
    <row r="41" spans="2:18" s="8" customFormat="1" ht="15.75">
      <c r="B41" s="13" t="s">
        <v>63</v>
      </c>
      <c r="C41" s="18" t="s">
        <v>101</v>
      </c>
      <c r="D41" s="112">
        <v>1000100</v>
      </c>
      <c r="E41" s="22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23">
        <v>0</v>
      </c>
      <c r="R41" s="26">
        <f t="shared" si="11"/>
        <v>0</v>
      </c>
    </row>
    <row r="42" spans="2:18" s="8" customFormat="1" ht="15.75">
      <c r="B42" s="108">
        <v>7</v>
      </c>
      <c r="C42" s="109" t="s">
        <v>14</v>
      </c>
      <c r="D42" s="113">
        <f>SUM(D43:D45)</f>
        <v>260000</v>
      </c>
      <c r="E42" s="80">
        <f aca="true" t="shared" si="12" ref="E42:Q42">SUM(E43:E45)</f>
        <v>60340</v>
      </c>
      <c r="F42" s="81">
        <f t="shared" si="12"/>
        <v>74320</v>
      </c>
      <c r="G42" s="81">
        <f t="shared" si="12"/>
        <v>113080</v>
      </c>
      <c r="H42" s="81">
        <f t="shared" si="12"/>
        <v>117080</v>
      </c>
      <c r="I42" s="81">
        <f t="shared" si="12"/>
        <v>113080</v>
      </c>
      <c r="J42" s="81">
        <f>SUM(J43:J45)</f>
        <v>113080</v>
      </c>
      <c r="K42" s="81">
        <f t="shared" si="12"/>
        <v>113080</v>
      </c>
      <c r="L42" s="81">
        <f t="shared" si="12"/>
        <v>117080</v>
      </c>
      <c r="M42" s="81">
        <f>SUM(M43:M45)</f>
        <v>113080</v>
      </c>
      <c r="N42" s="81">
        <f t="shared" si="12"/>
        <v>113080</v>
      </c>
      <c r="O42" s="81">
        <f t="shared" si="12"/>
        <v>113080</v>
      </c>
      <c r="P42" s="81">
        <f t="shared" si="12"/>
        <v>113080</v>
      </c>
      <c r="Q42" s="82">
        <f t="shared" si="12"/>
        <v>113080</v>
      </c>
      <c r="R42" s="83">
        <f t="shared" si="11"/>
        <v>1386540</v>
      </c>
    </row>
    <row r="43" spans="2:18" s="8" customFormat="1" ht="15.75">
      <c r="B43" s="13" t="s">
        <v>17</v>
      </c>
      <c r="C43" s="18" t="s">
        <v>96</v>
      </c>
      <c r="D43" s="112">
        <v>20000</v>
      </c>
      <c r="E43" s="20">
        <f aca="true" t="shared" si="13" ref="E43:Q43">E7*2%</f>
        <v>59340</v>
      </c>
      <c r="F43" s="20">
        <f t="shared" si="13"/>
        <v>73320</v>
      </c>
      <c r="G43" s="20">
        <f t="shared" si="13"/>
        <v>90080</v>
      </c>
      <c r="H43" s="20">
        <f t="shared" si="13"/>
        <v>90080</v>
      </c>
      <c r="I43" s="20">
        <f t="shared" si="13"/>
        <v>90080</v>
      </c>
      <c r="J43" s="20">
        <f t="shared" si="13"/>
        <v>90080</v>
      </c>
      <c r="K43" s="20">
        <f t="shared" si="13"/>
        <v>90080</v>
      </c>
      <c r="L43" s="20">
        <f t="shared" si="13"/>
        <v>90080</v>
      </c>
      <c r="M43" s="20">
        <f t="shared" si="13"/>
        <v>90080</v>
      </c>
      <c r="N43" s="20">
        <f t="shared" si="13"/>
        <v>90080</v>
      </c>
      <c r="O43" s="20">
        <f t="shared" si="13"/>
        <v>90080</v>
      </c>
      <c r="P43" s="20">
        <f t="shared" si="13"/>
        <v>90080</v>
      </c>
      <c r="Q43" s="20">
        <f t="shared" si="13"/>
        <v>90080</v>
      </c>
      <c r="R43" s="26">
        <f t="shared" si="11"/>
        <v>1123540</v>
      </c>
    </row>
    <row r="44" spans="2:18" s="8" customFormat="1" ht="15.75">
      <c r="B44" s="13" t="s">
        <v>18</v>
      </c>
      <c r="C44" s="18" t="s">
        <v>102</v>
      </c>
      <c r="D44" s="112">
        <v>170000</v>
      </c>
      <c r="E44" s="20">
        <v>0</v>
      </c>
      <c r="F44" s="47">
        <v>0</v>
      </c>
      <c r="G44" s="47">
        <v>22000</v>
      </c>
      <c r="H44" s="47">
        <v>22000</v>
      </c>
      <c r="I44" s="47">
        <v>22000</v>
      </c>
      <c r="J44" s="47">
        <v>22000</v>
      </c>
      <c r="K44" s="47">
        <v>22000</v>
      </c>
      <c r="L44" s="47">
        <v>22000</v>
      </c>
      <c r="M44" s="47">
        <v>22000</v>
      </c>
      <c r="N44" s="47">
        <v>22000</v>
      </c>
      <c r="O44" s="47">
        <v>22000</v>
      </c>
      <c r="P44" s="47">
        <v>22000</v>
      </c>
      <c r="Q44" s="47">
        <v>22000</v>
      </c>
      <c r="R44" s="26">
        <f t="shared" si="11"/>
        <v>242000</v>
      </c>
    </row>
    <row r="45" spans="2:18" s="8" customFormat="1" ht="15.75">
      <c r="B45" s="13" t="s">
        <v>47</v>
      </c>
      <c r="C45" s="18" t="s">
        <v>48</v>
      </c>
      <c r="D45" s="112">
        <v>70000</v>
      </c>
      <c r="E45" s="20">
        <v>1000</v>
      </c>
      <c r="F45" s="47">
        <v>1000</v>
      </c>
      <c r="G45" s="47">
        <v>1000</v>
      </c>
      <c r="H45" s="47">
        <v>5000</v>
      </c>
      <c r="I45" s="47">
        <v>1000</v>
      </c>
      <c r="J45" s="47">
        <v>1000</v>
      </c>
      <c r="K45" s="47">
        <v>1000</v>
      </c>
      <c r="L45" s="47">
        <v>5000</v>
      </c>
      <c r="M45" s="47">
        <v>1000</v>
      </c>
      <c r="N45" s="47">
        <v>1000</v>
      </c>
      <c r="O45" s="47">
        <v>1000</v>
      </c>
      <c r="P45" s="47">
        <v>1000</v>
      </c>
      <c r="Q45" s="21">
        <v>1000</v>
      </c>
      <c r="R45" s="26">
        <f t="shared" si="11"/>
        <v>21000</v>
      </c>
    </row>
    <row r="46" spans="2:18" s="8" customFormat="1" ht="15.75">
      <c r="B46" s="84">
        <v>8</v>
      </c>
      <c r="C46" s="85" t="s">
        <v>97</v>
      </c>
      <c r="D46" s="115">
        <v>0</v>
      </c>
      <c r="E46" s="95">
        <f>E7*40%*0.015</f>
        <v>17802</v>
      </c>
      <c r="F46" s="95">
        <f>F7*40%*0.015</f>
        <v>21996</v>
      </c>
      <c r="G46" s="95">
        <f>G7*40%*0.015</f>
        <v>27024</v>
      </c>
      <c r="H46" s="81">
        <f aca="true" t="shared" si="14" ref="H46:Q46">H7*40%*0.01</f>
        <v>18016</v>
      </c>
      <c r="I46" s="81">
        <f t="shared" si="14"/>
        <v>18016</v>
      </c>
      <c r="J46" s="81">
        <f t="shared" si="14"/>
        <v>18016</v>
      </c>
      <c r="K46" s="81">
        <f t="shared" si="14"/>
        <v>18016</v>
      </c>
      <c r="L46" s="81">
        <f t="shared" si="14"/>
        <v>18016</v>
      </c>
      <c r="M46" s="81">
        <f t="shared" si="14"/>
        <v>18016</v>
      </c>
      <c r="N46" s="81">
        <f t="shared" si="14"/>
        <v>18016</v>
      </c>
      <c r="O46" s="81">
        <f t="shared" si="14"/>
        <v>18016</v>
      </c>
      <c r="P46" s="81">
        <f t="shared" si="14"/>
        <v>18016</v>
      </c>
      <c r="Q46" s="81">
        <f t="shared" si="14"/>
        <v>18016</v>
      </c>
      <c r="R46" s="83">
        <f t="shared" si="11"/>
        <v>246982</v>
      </c>
    </row>
    <row r="47" spans="2:18" s="8" customFormat="1" ht="15.75">
      <c r="B47" s="108">
        <v>9</v>
      </c>
      <c r="C47" s="109" t="s">
        <v>22</v>
      </c>
      <c r="D47" s="113">
        <f>SUM(D48:D49)</f>
        <v>115000</v>
      </c>
      <c r="E47" s="80">
        <f aca="true" t="shared" si="15" ref="E47:Q47">SUM(E48:E49)</f>
        <v>4000</v>
      </c>
      <c r="F47" s="81">
        <f t="shared" si="15"/>
        <v>4000</v>
      </c>
      <c r="G47" s="81">
        <f t="shared" si="15"/>
        <v>4000</v>
      </c>
      <c r="H47" s="81">
        <f t="shared" si="15"/>
        <v>4000</v>
      </c>
      <c r="I47" s="81">
        <f t="shared" si="15"/>
        <v>4000</v>
      </c>
      <c r="J47" s="81">
        <f>SUM(J48:J49)</f>
        <v>4000</v>
      </c>
      <c r="K47" s="81">
        <f t="shared" si="15"/>
        <v>4000</v>
      </c>
      <c r="L47" s="81">
        <f t="shared" si="15"/>
        <v>4000</v>
      </c>
      <c r="M47" s="81">
        <f>SUM(M48:M49)</f>
        <v>4000</v>
      </c>
      <c r="N47" s="81">
        <f t="shared" si="15"/>
        <v>4000</v>
      </c>
      <c r="O47" s="81">
        <f t="shared" si="15"/>
        <v>4000</v>
      </c>
      <c r="P47" s="81">
        <f t="shared" si="15"/>
        <v>4000</v>
      </c>
      <c r="Q47" s="82">
        <f t="shared" si="15"/>
        <v>4000</v>
      </c>
      <c r="R47" s="83">
        <f t="shared" si="11"/>
        <v>52000</v>
      </c>
    </row>
    <row r="48" spans="2:18" s="8" customFormat="1" ht="15.75">
      <c r="B48" s="13" t="s">
        <v>39</v>
      </c>
      <c r="C48" s="18" t="s">
        <v>75</v>
      </c>
      <c r="D48" s="112">
        <v>25000</v>
      </c>
      <c r="E48" s="20">
        <v>4000</v>
      </c>
      <c r="F48" s="20">
        <v>4000</v>
      </c>
      <c r="G48" s="20">
        <v>4000</v>
      </c>
      <c r="H48" s="20">
        <v>4000</v>
      </c>
      <c r="I48" s="20">
        <v>4000</v>
      </c>
      <c r="J48" s="20">
        <v>4000</v>
      </c>
      <c r="K48" s="20">
        <v>4000</v>
      </c>
      <c r="L48" s="20">
        <v>4000</v>
      </c>
      <c r="M48" s="20">
        <v>4000</v>
      </c>
      <c r="N48" s="20">
        <v>4000</v>
      </c>
      <c r="O48" s="20">
        <v>4000</v>
      </c>
      <c r="P48" s="20">
        <v>4000</v>
      </c>
      <c r="Q48" s="20">
        <v>4000</v>
      </c>
      <c r="R48" s="26">
        <f t="shared" si="11"/>
        <v>52000</v>
      </c>
    </row>
    <row r="49" spans="2:18" s="8" customFormat="1" ht="15.75">
      <c r="B49" s="13" t="s">
        <v>40</v>
      </c>
      <c r="C49" s="18" t="s">
        <v>20</v>
      </c>
      <c r="D49" s="112">
        <v>90000</v>
      </c>
      <c r="E49" s="20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21">
        <v>0</v>
      </c>
      <c r="R49" s="26">
        <f t="shared" si="11"/>
        <v>0</v>
      </c>
    </row>
    <row r="50" spans="2:18" s="8" customFormat="1" ht="15.75">
      <c r="B50" s="108">
        <v>10</v>
      </c>
      <c r="C50" s="109" t="s">
        <v>60</v>
      </c>
      <c r="D50" s="113">
        <f>SUM(D51:D52)</f>
        <v>660000</v>
      </c>
      <c r="E50" s="89">
        <f aca="true" t="shared" si="16" ref="E50:Q50">SUM(E51:E52)</f>
        <v>0</v>
      </c>
      <c r="F50" s="90">
        <f t="shared" si="16"/>
        <v>10000</v>
      </c>
      <c r="G50" s="90">
        <f t="shared" si="16"/>
        <v>15000</v>
      </c>
      <c r="H50" s="90">
        <f t="shared" si="16"/>
        <v>10000</v>
      </c>
      <c r="I50" s="90">
        <f t="shared" si="16"/>
        <v>10000</v>
      </c>
      <c r="J50" s="90">
        <f t="shared" si="16"/>
        <v>15000</v>
      </c>
      <c r="K50" s="90">
        <f t="shared" si="16"/>
        <v>10000</v>
      </c>
      <c r="L50" s="90">
        <f t="shared" si="16"/>
        <v>10000</v>
      </c>
      <c r="M50" s="90">
        <f t="shared" si="16"/>
        <v>15000</v>
      </c>
      <c r="N50" s="90">
        <f t="shared" si="16"/>
        <v>10000</v>
      </c>
      <c r="O50" s="90">
        <f t="shared" si="16"/>
        <v>10000</v>
      </c>
      <c r="P50" s="90">
        <f t="shared" si="16"/>
        <v>15000</v>
      </c>
      <c r="Q50" s="91">
        <f t="shared" si="16"/>
        <v>10000</v>
      </c>
      <c r="R50" s="83">
        <f t="shared" si="11"/>
        <v>140000</v>
      </c>
    </row>
    <row r="51" spans="2:18" s="8" customFormat="1" ht="15.75">
      <c r="B51" s="13" t="s">
        <v>41</v>
      </c>
      <c r="C51" s="18" t="s">
        <v>27</v>
      </c>
      <c r="D51" s="112">
        <v>360000</v>
      </c>
      <c r="E51" s="20">
        <v>0</v>
      </c>
      <c r="F51" s="47">
        <v>10000</v>
      </c>
      <c r="G51" s="47">
        <v>10000</v>
      </c>
      <c r="H51" s="47">
        <v>10000</v>
      </c>
      <c r="I51" s="47">
        <v>10000</v>
      </c>
      <c r="J51" s="47">
        <v>10000</v>
      </c>
      <c r="K51" s="47">
        <v>10000</v>
      </c>
      <c r="L51" s="47">
        <v>10000</v>
      </c>
      <c r="M51" s="47">
        <v>10000</v>
      </c>
      <c r="N51" s="47">
        <v>10000</v>
      </c>
      <c r="O51" s="47">
        <v>10000</v>
      </c>
      <c r="P51" s="47">
        <v>10000</v>
      </c>
      <c r="Q51" s="21">
        <v>10000</v>
      </c>
      <c r="R51" s="26">
        <f t="shared" si="11"/>
        <v>120000</v>
      </c>
    </row>
    <row r="52" spans="2:18" s="8" customFormat="1" ht="15.75">
      <c r="B52" s="13" t="s">
        <v>42</v>
      </c>
      <c r="C52" s="18" t="s">
        <v>99</v>
      </c>
      <c r="D52" s="112">
        <v>300000</v>
      </c>
      <c r="E52" s="20">
        <v>0</v>
      </c>
      <c r="F52" s="47">
        <v>0</v>
      </c>
      <c r="G52" s="47">
        <v>5000</v>
      </c>
      <c r="H52" s="47">
        <v>0</v>
      </c>
      <c r="I52" s="47">
        <v>0</v>
      </c>
      <c r="J52" s="47">
        <v>5000</v>
      </c>
      <c r="K52" s="47">
        <v>0</v>
      </c>
      <c r="L52" s="47">
        <v>0</v>
      </c>
      <c r="M52" s="47">
        <v>5000</v>
      </c>
      <c r="N52" s="47">
        <v>0</v>
      </c>
      <c r="O52" s="47">
        <v>0</v>
      </c>
      <c r="P52" s="47">
        <v>5000</v>
      </c>
      <c r="Q52" s="21">
        <v>0</v>
      </c>
      <c r="R52" s="26">
        <f t="shared" si="11"/>
        <v>20000</v>
      </c>
    </row>
    <row r="53" spans="2:18" s="8" customFormat="1" ht="15.75">
      <c r="B53" s="108">
        <v>11</v>
      </c>
      <c r="C53" s="109" t="s">
        <v>104</v>
      </c>
      <c r="D53" s="113">
        <v>700000</v>
      </c>
      <c r="E53" s="89">
        <f aca="true" t="shared" si="17" ref="E53:Q53">SUM(E54:E54)</f>
        <v>59340</v>
      </c>
      <c r="F53" s="90">
        <f t="shared" si="17"/>
        <v>73320</v>
      </c>
      <c r="G53" s="90">
        <f t="shared" si="17"/>
        <v>90080</v>
      </c>
      <c r="H53" s="90">
        <f t="shared" si="17"/>
        <v>90080</v>
      </c>
      <c r="I53" s="90">
        <f t="shared" si="17"/>
        <v>90080</v>
      </c>
      <c r="J53" s="90">
        <f t="shared" si="17"/>
        <v>90080</v>
      </c>
      <c r="K53" s="90">
        <f t="shared" si="17"/>
        <v>90080</v>
      </c>
      <c r="L53" s="90">
        <f t="shared" si="17"/>
        <v>90080</v>
      </c>
      <c r="M53" s="90">
        <f t="shared" si="17"/>
        <v>90080</v>
      </c>
      <c r="N53" s="90">
        <f t="shared" si="17"/>
        <v>90080</v>
      </c>
      <c r="O53" s="90">
        <f t="shared" si="17"/>
        <v>90080</v>
      </c>
      <c r="P53" s="90">
        <f t="shared" si="17"/>
        <v>90080</v>
      </c>
      <c r="Q53" s="91">
        <f t="shared" si="17"/>
        <v>90080</v>
      </c>
      <c r="R53" s="19">
        <f t="shared" si="11"/>
        <v>1123540</v>
      </c>
    </row>
    <row r="54" spans="2:18" s="8" customFormat="1" ht="24" customHeight="1">
      <c r="B54" s="13" t="s">
        <v>43</v>
      </c>
      <c r="C54" s="66" t="s">
        <v>106</v>
      </c>
      <c r="D54" s="115"/>
      <c r="E54" s="27">
        <f>E7*2%</f>
        <v>59340</v>
      </c>
      <c r="F54" s="27">
        <f aca="true" t="shared" si="18" ref="F54:Q54">F7*2%</f>
        <v>73320</v>
      </c>
      <c r="G54" s="27">
        <f t="shared" si="18"/>
        <v>90080</v>
      </c>
      <c r="H54" s="27">
        <f t="shared" si="18"/>
        <v>90080</v>
      </c>
      <c r="I54" s="27">
        <f t="shared" si="18"/>
        <v>90080</v>
      </c>
      <c r="J54" s="27">
        <f t="shared" si="18"/>
        <v>90080</v>
      </c>
      <c r="K54" s="27">
        <f t="shared" si="18"/>
        <v>90080</v>
      </c>
      <c r="L54" s="27">
        <f t="shared" si="18"/>
        <v>90080</v>
      </c>
      <c r="M54" s="27">
        <f t="shared" si="18"/>
        <v>90080</v>
      </c>
      <c r="N54" s="27">
        <f t="shared" si="18"/>
        <v>90080</v>
      </c>
      <c r="O54" s="27">
        <f t="shared" si="18"/>
        <v>90080</v>
      </c>
      <c r="P54" s="27">
        <f t="shared" si="18"/>
        <v>90080</v>
      </c>
      <c r="Q54" s="27">
        <f t="shared" si="18"/>
        <v>90080</v>
      </c>
      <c r="R54" s="26">
        <f t="shared" si="11"/>
        <v>1123540</v>
      </c>
    </row>
    <row r="55" spans="2:18" s="8" customFormat="1" ht="15.75">
      <c r="B55" s="108">
        <v>12</v>
      </c>
      <c r="C55" s="109" t="s">
        <v>54</v>
      </c>
      <c r="D55" s="113">
        <f>D56+D57+D58+D59</f>
        <v>50000</v>
      </c>
      <c r="E55" s="89">
        <f aca="true" t="shared" si="19" ref="E55:Q55">SUM(E56:E59)</f>
        <v>37087.5</v>
      </c>
      <c r="F55" s="90">
        <f t="shared" si="19"/>
        <v>45825</v>
      </c>
      <c r="G55" s="90">
        <f t="shared" si="19"/>
        <v>56300</v>
      </c>
      <c r="H55" s="90">
        <f t="shared" si="19"/>
        <v>56300</v>
      </c>
      <c r="I55" s="90">
        <f t="shared" si="19"/>
        <v>56300</v>
      </c>
      <c r="J55" s="90">
        <f t="shared" si="19"/>
        <v>56300</v>
      </c>
      <c r="K55" s="90">
        <f t="shared" si="19"/>
        <v>56300</v>
      </c>
      <c r="L55" s="90">
        <f t="shared" si="19"/>
        <v>56300</v>
      </c>
      <c r="M55" s="90">
        <f t="shared" si="19"/>
        <v>56300</v>
      </c>
      <c r="N55" s="90">
        <f t="shared" si="19"/>
        <v>56300</v>
      </c>
      <c r="O55" s="90">
        <f t="shared" si="19"/>
        <v>56300</v>
      </c>
      <c r="P55" s="90">
        <f t="shared" si="19"/>
        <v>56300</v>
      </c>
      <c r="Q55" s="91">
        <f t="shared" si="19"/>
        <v>56300</v>
      </c>
      <c r="R55" s="83">
        <f t="shared" si="11"/>
        <v>702212.5</v>
      </c>
    </row>
    <row r="56" spans="2:18" s="8" customFormat="1" ht="15.75">
      <c r="B56" s="13" t="s">
        <v>44</v>
      </c>
      <c r="C56" s="18" t="s">
        <v>26</v>
      </c>
      <c r="D56" s="112">
        <v>50000</v>
      </c>
      <c r="E56" s="20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21">
        <v>0</v>
      </c>
      <c r="R56" s="26">
        <f t="shared" si="11"/>
        <v>0</v>
      </c>
    </row>
    <row r="57" spans="2:18" s="8" customFormat="1" ht="15.75">
      <c r="B57" s="13" t="s">
        <v>45</v>
      </c>
      <c r="C57" s="18" t="s">
        <v>76</v>
      </c>
      <c r="D57" s="112"/>
      <c r="E57" s="27">
        <f>E7*1%</f>
        <v>29670</v>
      </c>
      <c r="F57" s="27">
        <f aca="true" t="shared" si="20" ref="F57:R57">F7*1%</f>
        <v>36660</v>
      </c>
      <c r="G57" s="27">
        <f t="shared" si="20"/>
        <v>45040</v>
      </c>
      <c r="H57" s="27">
        <f t="shared" si="20"/>
        <v>45040</v>
      </c>
      <c r="I57" s="27">
        <f t="shared" si="20"/>
        <v>45040</v>
      </c>
      <c r="J57" s="27">
        <f t="shared" si="20"/>
        <v>45040</v>
      </c>
      <c r="K57" s="27">
        <f t="shared" si="20"/>
        <v>45040</v>
      </c>
      <c r="L57" s="27">
        <f t="shared" si="20"/>
        <v>45040</v>
      </c>
      <c r="M57" s="27">
        <f t="shared" si="20"/>
        <v>45040</v>
      </c>
      <c r="N57" s="27">
        <f t="shared" si="20"/>
        <v>45040</v>
      </c>
      <c r="O57" s="27">
        <f t="shared" si="20"/>
        <v>45040</v>
      </c>
      <c r="P57" s="27">
        <f t="shared" si="20"/>
        <v>45040</v>
      </c>
      <c r="Q57" s="27">
        <f t="shared" si="20"/>
        <v>45040</v>
      </c>
      <c r="R57" s="27">
        <f t="shared" si="20"/>
        <v>561770</v>
      </c>
    </row>
    <row r="58" spans="2:18" s="8" customFormat="1" ht="15.75">
      <c r="B58" s="13" t="s">
        <v>46</v>
      </c>
      <c r="C58" s="18" t="s">
        <v>68</v>
      </c>
      <c r="D58" s="112"/>
      <c r="E58" s="27">
        <f aca="true" t="shared" si="21" ref="E58:Q58">E7*50%*0.5%</f>
        <v>7417.5</v>
      </c>
      <c r="F58" s="27">
        <f t="shared" si="21"/>
        <v>9165</v>
      </c>
      <c r="G58" s="27">
        <f t="shared" si="21"/>
        <v>11260</v>
      </c>
      <c r="H58" s="27">
        <f t="shared" si="21"/>
        <v>11260</v>
      </c>
      <c r="I58" s="27">
        <f t="shared" si="21"/>
        <v>11260</v>
      </c>
      <c r="J58" s="27">
        <f t="shared" si="21"/>
        <v>11260</v>
      </c>
      <c r="K58" s="27">
        <f t="shared" si="21"/>
        <v>11260</v>
      </c>
      <c r="L58" s="27">
        <f t="shared" si="21"/>
        <v>11260</v>
      </c>
      <c r="M58" s="27">
        <f t="shared" si="21"/>
        <v>11260</v>
      </c>
      <c r="N58" s="27">
        <f t="shared" si="21"/>
        <v>11260</v>
      </c>
      <c r="O58" s="27">
        <f t="shared" si="21"/>
        <v>11260</v>
      </c>
      <c r="P58" s="27">
        <f t="shared" si="21"/>
        <v>11260</v>
      </c>
      <c r="Q58" s="27">
        <f t="shared" si="21"/>
        <v>11260</v>
      </c>
      <c r="R58" s="26">
        <f t="shared" si="11"/>
        <v>140442.5</v>
      </c>
    </row>
    <row r="59" spans="2:18" s="100" customFormat="1" ht="16.5" thickBot="1">
      <c r="B59" s="101" t="s">
        <v>55</v>
      </c>
      <c r="C59" s="102" t="s">
        <v>74</v>
      </c>
      <c r="D59" s="116"/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4">
        <f t="shared" si="11"/>
        <v>0</v>
      </c>
    </row>
    <row r="60" spans="2:18" s="8" customFormat="1" ht="16.5" thickBot="1">
      <c r="B60" s="96">
        <v>14</v>
      </c>
      <c r="C60" s="97" t="s">
        <v>98</v>
      </c>
      <c r="D60" s="98"/>
      <c r="E60" s="99">
        <f>E7*20%</f>
        <v>593400</v>
      </c>
      <c r="F60" s="99">
        <f aca="true" t="shared" si="22" ref="F60:Q60">F7*20%</f>
        <v>733200</v>
      </c>
      <c r="G60" s="99">
        <f t="shared" si="22"/>
        <v>900800</v>
      </c>
      <c r="H60" s="99">
        <f t="shared" si="22"/>
        <v>900800</v>
      </c>
      <c r="I60" s="99">
        <f t="shared" si="22"/>
        <v>900800</v>
      </c>
      <c r="J60" s="99">
        <f t="shared" si="22"/>
        <v>900800</v>
      </c>
      <c r="K60" s="99">
        <f t="shared" si="22"/>
        <v>900800</v>
      </c>
      <c r="L60" s="99">
        <f t="shared" si="22"/>
        <v>900800</v>
      </c>
      <c r="M60" s="99">
        <f t="shared" si="22"/>
        <v>900800</v>
      </c>
      <c r="N60" s="99">
        <f t="shared" si="22"/>
        <v>900800</v>
      </c>
      <c r="O60" s="99">
        <f t="shared" si="22"/>
        <v>900800</v>
      </c>
      <c r="P60" s="99">
        <f t="shared" si="22"/>
        <v>900800</v>
      </c>
      <c r="Q60" s="99">
        <f t="shared" si="22"/>
        <v>900800</v>
      </c>
      <c r="R60" s="99">
        <f>R7*20%</f>
        <v>11235400</v>
      </c>
    </row>
    <row r="61" ht="15.75">
      <c r="B61" s="5"/>
    </row>
    <row r="62" ht="16.5" thickBot="1"/>
    <row r="63" spans="2:18" ht="15.75">
      <c r="B63" s="35">
        <v>3</v>
      </c>
      <c r="C63" s="36" t="s">
        <v>28</v>
      </c>
      <c r="D63" s="64">
        <f aca="true" t="shared" si="23" ref="D63:R63">D9-D12</f>
        <v>-15000000</v>
      </c>
      <c r="E63" s="57">
        <f t="shared" si="23"/>
        <v>428690.5</v>
      </c>
      <c r="F63" s="37">
        <f t="shared" si="23"/>
        <v>674999</v>
      </c>
      <c r="G63" s="37">
        <f t="shared" si="23"/>
        <v>1269376</v>
      </c>
      <c r="H63" s="37">
        <f t="shared" si="23"/>
        <v>1279384</v>
      </c>
      <c r="I63" s="37">
        <f t="shared" si="23"/>
        <v>1283384</v>
      </c>
      <c r="J63" s="37">
        <f t="shared" si="23"/>
        <v>1278384</v>
      </c>
      <c r="K63" s="37">
        <f t="shared" si="23"/>
        <v>1198384</v>
      </c>
      <c r="L63" s="37">
        <f t="shared" si="23"/>
        <v>1224384</v>
      </c>
      <c r="M63" s="37">
        <f t="shared" si="23"/>
        <v>1223384</v>
      </c>
      <c r="N63" s="37">
        <f t="shared" si="23"/>
        <v>1228384</v>
      </c>
      <c r="O63" s="37">
        <f t="shared" si="23"/>
        <v>1228384</v>
      </c>
      <c r="P63" s="37">
        <f t="shared" si="23"/>
        <v>1223384</v>
      </c>
      <c r="Q63" s="38">
        <f t="shared" si="23"/>
        <v>1223384</v>
      </c>
      <c r="R63" s="68">
        <f t="shared" si="23"/>
        <v>14763905.5</v>
      </c>
    </row>
    <row r="64" spans="2:18" ht="16.5" thickBot="1">
      <c r="B64" s="32">
        <v>4</v>
      </c>
      <c r="C64" s="33" t="s">
        <v>56</v>
      </c>
      <c r="D64" s="65">
        <v>0</v>
      </c>
      <c r="E64" s="58">
        <f>IF(SUM(E63)*15%&gt;SUM(E7)*1%,SUM(E63)*15%,SUM(E7)*1%)</f>
        <v>64303.575</v>
      </c>
      <c r="F64" s="39">
        <v>0</v>
      </c>
      <c r="G64" s="39">
        <v>0</v>
      </c>
      <c r="H64" s="39">
        <f>IF(SUM(F63:H63)*15%&gt;SUM(F7:H7)*1%,SUM(F63:H63)*15%,SUM(F7:H7)*1%)</f>
        <v>483563.85</v>
      </c>
      <c r="I64" s="39">
        <v>0</v>
      </c>
      <c r="J64" s="39">
        <v>0</v>
      </c>
      <c r="K64" s="39">
        <f>IF(SUM(I63:K63)*15%&gt;SUM(I7:K7)*1%,SUM(I63:K63)*15%,SUM(I7:K7)*1%)</f>
        <v>564022.7999999999</v>
      </c>
      <c r="L64" s="39">
        <v>0</v>
      </c>
      <c r="M64" s="39">
        <v>0</v>
      </c>
      <c r="N64" s="39">
        <f>IF(SUM(L63:N63)*15%&gt;SUM(L7:N7)*1%,SUM(L63:N63)*15%,SUM(L7:N7)*1%)</f>
        <v>551422.7999999999</v>
      </c>
      <c r="O64" s="39">
        <v>0</v>
      </c>
      <c r="P64" s="39">
        <v>0</v>
      </c>
      <c r="Q64" s="40">
        <f>IF(SUM(O63:Q63)*15%&gt;SUM(O7:Q7)*1%,SUM(O63:Q63)*15%,SUM(O7:Q7)*1%)</f>
        <v>551272.7999999999</v>
      </c>
      <c r="R64" s="69">
        <f>IF((R9-R12)*15%&lt;R9*1%,R9*1%,(R9-R12)*15%)</f>
        <v>2214585.8249999997</v>
      </c>
    </row>
    <row r="65" spans="2:18" s="4" customFormat="1" ht="16.5" thickBot="1">
      <c r="B65" s="72">
        <v>5</v>
      </c>
      <c r="C65" s="73" t="s">
        <v>65</v>
      </c>
      <c r="D65" s="74">
        <f>D63-D64</f>
        <v>-15000000</v>
      </c>
      <c r="E65" s="75">
        <f>E63-E64</f>
        <v>364386.925</v>
      </c>
      <c r="F65" s="76">
        <f aca="true" t="shared" si="24" ref="F65:Q65">F63-F64</f>
        <v>674999</v>
      </c>
      <c r="G65" s="76">
        <f t="shared" si="24"/>
        <v>1269376</v>
      </c>
      <c r="H65" s="76">
        <f>H63-H64</f>
        <v>795820.15</v>
      </c>
      <c r="I65" s="76">
        <f>I63-I64</f>
        <v>1283384</v>
      </c>
      <c r="J65" s="76">
        <f t="shared" si="24"/>
        <v>1278384</v>
      </c>
      <c r="K65" s="76">
        <f t="shared" si="24"/>
        <v>634361.2000000001</v>
      </c>
      <c r="L65" s="76">
        <f t="shared" si="24"/>
        <v>1224384</v>
      </c>
      <c r="M65" s="76">
        <f t="shared" si="24"/>
        <v>1223384</v>
      </c>
      <c r="N65" s="76">
        <f t="shared" si="24"/>
        <v>676961.2000000001</v>
      </c>
      <c r="O65" s="76">
        <f t="shared" si="24"/>
        <v>1228384</v>
      </c>
      <c r="P65" s="76">
        <f t="shared" si="24"/>
        <v>1223384</v>
      </c>
      <c r="Q65" s="77">
        <f t="shared" si="24"/>
        <v>672111.2000000001</v>
      </c>
      <c r="R65" s="70">
        <f>R63-R64</f>
        <v>12549319.675</v>
      </c>
    </row>
    <row r="66" ht="15.75">
      <c r="R66" s="3"/>
    </row>
    <row r="67" s="7" customFormat="1" ht="15.75"/>
  </sheetData>
  <sheetProtection/>
  <mergeCells count="7">
    <mergeCell ref="R4:R5"/>
    <mergeCell ref="B12:C12"/>
    <mergeCell ref="B6:C6"/>
    <mergeCell ref="B9:C9"/>
    <mergeCell ref="B4:B5"/>
    <mergeCell ref="C4:C5"/>
    <mergeCell ref="D4:Q4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Andrey</cp:lastModifiedBy>
  <dcterms:created xsi:type="dcterms:W3CDTF">2014-01-15T22:16:50Z</dcterms:created>
  <dcterms:modified xsi:type="dcterms:W3CDTF">2022-07-12T11:42:51Z</dcterms:modified>
  <cp:category/>
  <cp:version/>
  <cp:contentType/>
  <cp:contentStatus/>
</cp:coreProperties>
</file>