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l\OneDrive\Рабочий стол\БП      07.07.23\"/>
    </mc:Choice>
  </mc:AlternateContent>
  <bookViews>
    <workbookView xWindow="0" yWindow="0" windowWidth="23040" windowHeight="9252" tabRatio="500" activeTab="1"/>
  </bookViews>
  <sheets>
    <sheet name="Исходные_данные" sheetId="1" r:id="rId1"/>
    <sheet name="Результат" sheetId="2" r:id="rId2"/>
    <sheet name="Расчет" sheetId="3" r:id="rId3"/>
  </sheets>
  <definedNames>
    <definedName name="average.price">Исходные_данные!$B$14</definedName>
    <definedName name="average.profit">Исходные_данные!$C$14</definedName>
    <definedName name="m.target">Исходные_данные!$B$4</definedName>
    <definedName name="profit.tax">Исходные_данные!$B$34</definedName>
    <definedName name="share.init">Исходные_данные!$B$38</definedName>
    <definedName name="share.inv">Исходные_данные!$B$39</definedName>
    <definedName name="vat">Исходные_данные!$B$33</definedName>
    <definedName name="wacc">Исходные_данные!#REF!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02" i="3" l="1"/>
  <c r="C97" i="3"/>
  <c r="D96" i="3"/>
  <c r="C96" i="3"/>
  <c r="BJ93" i="3"/>
  <c r="BI93" i="3"/>
  <c r="BH93" i="3"/>
  <c r="BG93" i="3"/>
  <c r="BF93" i="3"/>
  <c r="BE93" i="3"/>
  <c r="BD93" i="3"/>
  <c r="BC93" i="3"/>
  <c r="BB93" i="3"/>
  <c r="BA93" i="3"/>
  <c r="AZ93" i="3"/>
  <c r="AY93" i="3"/>
  <c r="AX93" i="3"/>
  <c r="AW93" i="3"/>
  <c r="AV93" i="3"/>
  <c r="AU93" i="3"/>
  <c r="AT93" i="3"/>
  <c r="AS93" i="3"/>
  <c r="AR93" i="3"/>
  <c r="AQ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E93" i="3"/>
  <c r="D93" i="3"/>
  <c r="C93" i="3"/>
  <c r="C67" i="3"/>
  <c r="C64" i="3"/>
  <c r="C65" i="3" s="1"/>
  <c r="BJ62" i="3"/>
  <c r="BI62" i="3"/>
  <c r="BH62" i="3"/>
  <c r="BG62" i="3"/>
  <c r="BF62" i="3"/>
  <c r="BE62" i="3"/>
  <c r="BD62" i="3"/>
  <c r="BC62" i="3"/>
  <c r="BB62" i="3"/>
  <c r="BA62" i="3"/>
  <c r="AZ62" i="3"/>
  <c r="AY62" i="3"/>
  <c r="AX62" i="3"/>
  <c r="AW62" i="3"/>
  <c r="AV62" i="3"/>
  <c r="AU62" i="3"/>
  <c r="AT62" i="3"/>
  <c r="AS62" i="3"/>
  <c r="AR62" i="3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C55" i="3"/>
  <c r="C54" i="3"/>
  <c r="D37" i="3"/>
  <c r="C37" i="3"/>
  <c r="BJ36" i="3"/>
  <c r="BI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E36" i="3"/>
  <c r="D36" i="3"/>
  <c r="C36" i="3"/>
  <c r="BJ35" i="3"/>
  <c r="BI35" i="3"/>
  <c r="BH35" i="3"/>
  <c r="BG35" i="3"/>
  <c r="BF35" i="3"/>
  <c r="BE35" i="3"/>
  <c r="BD35" i="3"/>
  <c r="BC35" i="3"/>
  <c r="BB35" i="3"/>
  <c r="BA35" i="3"/>
  <c r="AZ35" i="3"/>
  <c r="AY35" i="3"/>
  <c r="AX35" i="3"/>
  <c r="AW35" i="3"/>
  <c r="AV35" i="3"/>
  <c r="AU35" i="3"/>
  <c r="AT35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BJ34" i="3"/>
  <c r="BJ82" i="3" s="1"/>
  <c r="BI34" i="3"/>
  <c r="BI82" i="3" s="1"/>
  <c r="BH34" i="3"/>
  <c r="BH82" i="3" s="1"/>
  <c r="BG34" i="3"/>
  <c r="BG82" i="3" s="1"/>
  <c r="BF34" i="3"/>
  <c r="BF82" i="3" s="1"/>
  <c r="BE34" i="3"/>
  <c r="BE82" i="3" s="1"/>
  <c r="BD34" i="3"/>
  <c r="BD82" i="3" s="1"/>
  <c r="BC34" i="3"/>
  <c r="BC82" i="3" s="1"/>
  <c r="BB34" i="3"/>
  <c r="BB82" i="3" s="1"/>
  <c r="BA34" i="3"/>
  <c r="BA82" i="3" s="1"/>
  <c r="AZ34" i="3"/>
  <c r="AZ82" i="3" s="1"/>
  <c r="AY34" i="3"/>
  <c r="AY82" i="3" s="1"/>
  <c r="AX34" i="3"/>
  <c r="AX82" i="3" s="1"/>
  <c r="AW34" i="3"/>
  <c r="AW82" i="3" s="1"/>
  <c r="AV34" i="3"/>
  <c r="AV82" i="3" s="1"/>
  <c r="AU34" i="3"/>
  <c r="AU82" i="3" s="1"/>
  <c r="AT34" i="3"/>
  <c r="AT82" i="3" s="1"/>
  <c r="AS34" i="3"/>
  <c r="AS82" i="3" s="1"/>
  <c r="AR34" i="3"/>
  <c r="AR82" i="3" s="1"/>
  <c r="AQ34" i="3"/>
  <c r="AQ82" i="3" s="1"/>
  <c r="AP34" i="3"/>
  <c r="AP82" i="3" s="1"/>
  <c r="AO34" i="3"/>
  <c r="AO82" i="3" s="1"/>
  <c r="AN34" i="3"/>
  <c r="AN82" i="3" s="1"/>
  <c r="AM34" i="3"/>
  <c r="AM82" i="3" s="1"/>
  <c r="AL34" i="3"/>
  <c r="AL82" i="3" s="1"/>
  <c r="AK34" i="3"/>
  <c r="AK82" i="3" s="1"/>
  <c r="AJ34" i="3"/>
  <c r="AJ82" i="3" s="1"/>
  <c r="AI34" i="3"/>
  <c r="AI82" i="3" s="1"/>
  <c r="AH34" i="3"/>
  <c r="AH82" i="3" s="1"/>
  <c r="AG34" i="3"/>
  <c r="AG82" i="3" s="1"/>
  <c r="AF34" i="3"/>
  <c r="AF82" i="3" s="1"/>
  <c r="AE34" i="3"/>
  <c r="AE82" i="3" s="1"/>
  <c r="AD34" i="3"/>
  <c r="AD82" i="3" s="1"/>
  <c r="AC34" i="3"/>
  <c r="AC82" i="3" s="1"/>
  <c r="AB34" i="3"/>
  <c r="AB82" i="3" s="1"/>
  <c r="AA34" i="3"/>
  <c r="AA82" i="3" s="1"/>
  <c r="Z34" i="3"/>
  <c r="Z82" i="3" s="1"/>
  <c r="Y34" i="3"/>
  <c r="Y82" i="3" s="1"/>
  <c r="X34" i="3"/>
  <c r="X82" i="3" s="1"/>
  <c r="W34" i="3"/>
  <c r="W82" i="3" s="1"/>
  <c r="V34" i="3"/>
  <c r="V82" i="3" s="1"/>
  <c r="U34" i="3"/>
  <c r="U82" i="3" s="1"/>
  <c r="T34" i="3"/>
  <c r="T82" i="3" s="1"/>
  <c r="S34" i="3"/>
  <c r="S82" i="3" s="1"/>
  <c r="R34" i="3"/>
  <c r="R82" i="3" s="1"/>
  <c r="Q34" i="3"/>
  <c r="Q82" i="3" s="1"/>
  <c r="P34" i="3"/>
  <c r="P82" i="3" s="1"/>
  <c r="O34" i="3"/>
  <c r="O82" i="3" s="1"/>
  <c r="N34" i="3"/>
  <c r="N82" i="3" s="1"/>
  <c r="M34" i="3"/>
  <c r="M82" i="3" s="1"/>
  <c r="L34" i="3"/>
  <c r="L82" i="3" s="1"/>
  <c r="K34" i="3"/>
  <c r="K82" i="3" s="1"/>
  <c r="J34" i="3"/>
  <c r="J82" i="3" s="1"/>
  <c r="I34" i="3"/>
  <c r="I82" i="3" s="1"/>
  <c r="H34" i="3"/>
  <c r="H82" i="3" s="1"/>
  <c r="G34" i="3"/>
  <c r="G82" i="3" s="1"/>
  <c r="F34" i="3"/>
  <c r="F82" i="3" s="1"/>
  <c r="E34" i="3"/>
  <c r="D34" i="3"/>
  <c r="D82" i="3" s="1"/>
  <c r="C34" i="3"/>
  <c r="C82" i="3" s="1"/>
  <c r="D31" i="3"/>
  <c r="C31" i="3"/>
  <c r="C53" i="3" s="1"/>
  <c r="C22" i="3"/>
  <c r="AW20" i="3"/>
  <c r="AW31" i="3" s="1"/>
  <c r="AG20" i="3"/>
  <c r="AG31" i="3" s="1"/>
  <c r="Q20" i="3"/>
  <c r="Q31" i="3" s="1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C9" i="3"/>
  <c r="BJ6" i="3"/>
  <c r="BI6" i="3"/>
  <c r="BH6" i="3"/>
  <c r="BG6" i="3"/>
  <c r="BF6" i="3"/>
  <c r="BE6" i="3"/>
  <c r="BD6" i="3"/>
  <c r="BC6" i="3"/>
  <c r="BB6" i="3"/>
  <c r="BA6" i="3"/>
  <c r="AZ6" i="3"/>
  <c r="AY6" i="3"/>
  <c r="AX6" i="3"/>
  <c r="AW6" i="3"/>
  <c r="AV6" i="3"/>
  <c r="AU6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E3" i="3"/>
  <c r="D3" i="3"/>
  <c r="A23" i="2"/>
  <c r="B45" i="1"/>
  <c r="BA20" i="3" s="1"/>
  <c r="BA31" i="3" s="1"/>
  <c r="B3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8" i="1"/>
  <c r="B27" i="1"/>
  <c r="B26" i="1"/>
  <c r="B25" i="1"/>
  <c r="BJ17" i="3" s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 s="1"/>
  <c r="B20" i="1"/>
  <c r="B19" i="1"/>
  <c r="B18" i="1"/>
  <c r="C6" i="2" s="1"/>
  <c r="G17" i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AF17" i="1" s="1"/>
  <c r="AG17" i="1" s="1"/>
  <c r="AH17" i="1" s="1"/>
  <c r="AI17" i="1" s="1"/>
  <c r="AJ17" i="1" s="1"/>
  <c r="AK17" i="1" s="1"/>
  <c r="AL17" i="1" s="1"/>
  <c r="F17" i="1"/>
  <c r="E17" i="1"/>
  <c r="D17" i="1"/>
  <c r="D14" i="1"/>
  <c r="E13" i="1"/>
  <c r="F13" i="1" s="1"/>
  <c r="G13" i="1" s="1"/>
  <c r="G12" i="1"/>
  <c r="F12" i="1"/>
  <c r="E12" i="1"/>
  <c r="G11" i="1"/>
  <c r="F11" i="1"/>
  <c r="E11" i="1"/>
  <c r="F10" i="1"/>
  <c r="G10" i="1" s="1"/>
  <c r="E10" i="1"/>
  <c r="E9" i="1"/>
  <c r="E14" i="1" s="1"/>
  <c r="B5" i="1"/>
  <c r="C11" i="2" s="1"/>
  <c r="E55" i="3" l="1"/>
  <c r="E54" i="3"/>
  <c r="BB17" i="3"/>
  <c r="F9" i="1"/>
  <c r="F3" i="3"/>
  <c r="AP17" i="3"/>
  <c r="BF17" i="3"/>
  <c r="E20" i="3"/>
  <c r="U20" i="3"/>
  <c r="U31" i="3" s="1"/>
  <c r="AK20" i="3"/>
  <c r="AK31" i="3" s="1"/>
  <c r="B29" i="1"/>
  <c r="BH20" i="3"/>
  <c r="BH31" i="3" s="1"/>
  <c r="BD20" i="3"/>
  <c r="BD31" i="3" s="1"/>
  <c r="AZ20" i="3"/>
  <c r="AZ31" i="3" s="1"/>
  <c r="AV20" i="3"/>
  <c r="AV31" i="3" s="1"/>
  <c r="AR20" i="3"/>
  <c r="AR31" i="3" s="1"/>
  <c r="AN20" i="3"/>
  <c r="AN31" i="3" s="1"/>
  <c r="AJ20" i="3"/>
  <c r="AJ31" i="3" s="1"/>
  <c r="AF20" i="3"/>
  <c r="AF31" i="3" s="1"/>
  <c r="AB20" i="3"/>
  <c r="AB31" i="3" s="1"/>
  <c r="X20" i="3"/>
  <c r="X31" i="3" s="1"/>
  <c r="T20" i="3"/>
  <c r="T31" i="3" s="1"/>
  <c r="P20" i="3"/>
  <c r="P31" i="3" s="1"/>
  <c r="L20" i="3"/>
  <c r="L31" i="3" s="1"/>
  <c r="H20" i="3"/>
  <c r="H31" i="3" s="1"/>
  <c r="BG20" i="3"/>
  <c r="BG31" i="3" s="1"/>
  <c r="BC20" i="3"/>
  <c r="BC31" i="3" s="1"/>
  <c r="AY20" i="3"/>
  <c r="AY31" i="3" s="1"/>
  <c r="AU20" i="3"/>
  <c r="AU31" i="3" s="1"/>
  <c r="AQ20" i="3"/>
  <c r="AQ31" i="3" s="1"/>
  <c r="AM20" i="3"/>
  <c r="AM31" i="3" s="1"/>
  <c r="AI20" i="3"/>
  <c r="AI31" i="3" s="1"/>
  <c r="AE20" i="3"/>
  <c r="AE31" i="3" s="1"/>
  <c r="AA20" i="3"/>
  <c r="AA31" i="3" s="1"/>
  <c r="W20" i="3"/>
  <c r="W31" i="3" s="1"/>
  <c r="S20" i="3"/>
  <c r="S31" i="3" s="1"/>
  <c r="O20" i="3"/>
  <c r="O31" i="3" s="1"/>
  <c r="K20" i="3"/>
  <c r="K31" i="3" s="1"/>
  <c r="G20" i="3"/>
  <c r="G31" i="3" s="1"/>
  <c r="BJ20" i="3"/>
  <c r="BJ31" i="3" s="1"/>
  <c r="BF20" i="3"/>
  <c r="BF31" i="3" s="1"/>
  <c r="BB20" i="3"/>
  <c r="BB31" i="3" s="1"/>
  <c r="AX20" i="3"/>
  <c r="AX31" i="3" s="1"/>
  <c r="AT20" i="3"/>
  <c r="AT31" i="3" s="1"/>
  <c r="AP20" i="3"/>
  <c r="AP31" i="3" s="1"/>
  <c r="AL20" i="3"/>
  <c r="AL31" i="3" s="1"/>
  <c r="AH20" i="3"/>
  <c r="AH31" i="3" s="1"/>
  <c r="AD20" i="3"/>
  <c r="AD31" i="3" s="1"/>
  <c r="Z20" i="3"/>
  <c r="Z31" i="3" s="1"/>
  <c r="V20" i="3"/>
  <c r="V31" i="3" s="1"/>
  <c r="R20" i="3"/>
  <c r="R31" i="3" s="1"/>
  <c r="N20" i="3"/>
  <c r="N31" i="3" s="1"/>
  <c r="J20" i="3"/>
  <c r="J31" i="3" s="1"/>
  <c r="F20" i="3"/>
  <c r="F31" i="3" s="1"/>
  <c r="AD17" i="3"/>
  <c r="AT17" i="3"/>
  <c r="I20" i="3"/>
  <c r="I31" i="3" s="1"/>
  <c r="Y20" i="3"/>
  <c r="Y31" i="3" s="1"/>
  <c r="AO20" i="3"/>
  <c r="AO31" i="3" s="1"/>
  <c r="BE20" i="3"/>
  <c r="BE31" i="3" s="1"/>
  <c r="BI17" i="3"/>
  <c r="BE17" i="3"/>
  <c r="BA17" i="3"/>
  <c r="AW17" i="3"/>
  <c r="AS17" i="3"/>
  <c r="AO17" i="3"/>
  <c r="AK17" i="3"/>
  <c r="AG17" i="3"/>
  <c r="AC17" i="3"/>
  <c r="BH17" i="3"/>
  <c r="BD17" i="3"/>
  <c r="AZ17" i="3"/>
  <c r="AV17" i="3"/>
  <c r="AR17" i="3"/>
  <c r="AN17" i="3"/>
  <c r="AJ17" i="3"/>
  <c r="AF17" i="3"/>
  <c r="BG17" i="3"/>
  <c r="BC17" i="3"/>
  <c r="AY17" i="3"/>
  <c r="AU17" i="3"/>
  <c r="AQ17" i="3"/>
  <c r="AM17" i="3"/>
  <c r="AI17" i="3"/>
  <c r="AE17" i="3"/>
  <c r="AL17" i="3"/>
  <c r="D55" i="3"/>
  <c r="D54" i="3"/>
  <c r="AH17" i="3"/>
  <c r="AX17" i="3"/>
  <c r="M20" i="3"/>
  <c r="M31" i="3" s="1"/>
  <c r="AC20" i="3"/>
  <c r="AC31" i="3" s="1"/>
  <c r="AS20" i="3"/>
  <c r="AS31" i="3" s="1"/>
  <c r="BI20" i="3"/>
  <c r="BI31" i="3" s="1"/>
  <c r="E82" i="3"/>
  <c r="B34" i="3"/>
  <c r="C56" i="3"/>
  <c r="D53" i="3"/>
  <c r="B82" i="3"/>
  <c r="D97" i="3"/>
  <c r="D95" i="3"/>
  <c r="E96" i="3" l="1"/>
  <c r="E95" i="3"/>
  <c r="D64" i="3"/>
  <c r="D65" i="3" s="1"/>
  <c r="F14" i="1"/>
  <c r="B14" i="1" s="1"/>
  <c r="G9" i="1"/>
  <c r="G14" i="1" s="1"/>
  <c r="C14" i="1" s="1"/>
  <c r="E31" i="3"/>
  <c r="B31" i="3" s="1"/>
  <c r="B20" i="3"/>
  <c r="D94" i="3"/>
  <c r="D22" i="3"/>
  <c r="D56" i="3"/>
  <c r="E53" i="3"/>
  <c r="F54" i="3"/>
  <c r="F55" i="3"/>
  <c r="G3" i="3"/>
  <c r="G54" i="3" l="1"/>
  <c r="G55" i="3"/>
  <c r="H3" i="3"/>
  <c r="BJ7" i="3"/>
  <c r="BJ8" i="3" s="1"/>
  <c r="BJ13" i="3" s="1"/>
  <c r="BF7" i="3"/>
  <c r="BF8" i="3" s="1"/>
  <c r="BB7" i="3"/>
  <c r="BB8" i="3" s="1"/>
  <c r="AX7" i="3"/>
  <c r="AX8" i="3" s="1"/>
  <c r="AT7" i="3"/>
  <c r="AT8" i="3" s="1"/>
  <c r="AP7" i="3"/>
  <c r="AP8" i="3" s="1"/>
  <c r="AL7" i="3"/>
  <c r="AL8" i="3" s="1"/>
  <c r="AH7" i="3"/>
  <c r="AH8" i="3" s="1"/>
  <c r="AD7" i="3"/>
  <c r="AD8" i="3" s="1"/>
  <c r="Z7" i="3"/>
  <c r="Z8" i="3" s="1"/>
  <c r="V7" i="3"/>
  <c r="V8" i="3" s="1"/>
  <c r="R7" i="3"/>
  <c r="R8" i="3" s="1"/>
  <c r="N7" i="3"/>
  <c r="N8" i="3" s="1"/>
  <c r="J7" i="3"/>
  <c r="J8" i="3" s="1"/>
  <c r="BI7" i="3"/>
  <c r="BI8" i="3" s="1"/>
  <c r="BE7" i="3"/>
  <c r="BE8" i="3" s="1"/>
  <c r="BA7" i="3"/>
  <c r="BA8" i="3" s="1"/>
  <c r="AW7" i="3"/>
  <c r="AW8" i="3" s="1"/>
  <c r="AS7" i="3"/>
  <c r="AS8" i="3" s="1"/>
  <c r="AO7" i="3"/>
  <c r="AO8" i="3" s="1"/>
  <c r="AK7" i="3"/>
  <c r="AK8" i="3" s="1"/>
  <c r="AG7" i="3"/>
  <c r="AG8" i="3" s="1"/>
  <c r="AC7" i="3"/>
  <c r="AC8" i="3" s="1"/>
  <c r="Y7" i="3"/>
  <c r="Y8" i="3" s="1"/>
  <c r="U7" i="3"/>
  <c r="U8" i="3" s="1"/>
  <c r="Q7" i="3"/>
  <c r="Q8" i="3" s="1"/>
  <c r="M7" i="3"/>
  <c r="M8" i="3" s="1"/>
  <c r="I7" i="3"/>
  <c r="I8" i="3" s="1"/>
  <c r="BH7" i="3"/>
  <c r="BH8" i="3" s="1"/>
  <c r="BD7" i="3"/>
  <c r="BD8" i="3" s="1"/>
  <c r="AZ7" i="3"/>
  <c r="AZ8" i="3" s="1"/>
  <c r="AV7" i="3"/>
  <c r="AV8" i="3" s="1"/>
  <c r="AR7" i="3"/>
  <c r="AR8" i="3" s="1"/>
  <c r="AN7" i="3"/>
  <c r="AN8" i="3" s="1"/>
  <c r="AJ7" i="3"/>
  <c r="AJ8" i="3" s="1"/>
  <c r="AF7" i="3"/>
  <c r="AF8" i="3" s="1"/>
  <c r="AB7" i="3"/>
  <c r="AB8" i="3" s="1"/>
  <c r="X7" i="3"/>
  <c r="X8" i="3" s="1"/>
  <c r="T7" i="3"/>
  <c r="T8" i="3" s="1"/>
  <c r="P7" i="3"/>
  <c r="P8" i="3" s="1"/>
  <c r="L7" i="3"/>
  <c r="L8" i="3" s="1"/>
  <c r="H7" i="3"/>
  <c r="H8" i="3" s="1"/>
  <c r="BG7" i="3"/>
  <c r="BG8" i="3" s="1"/>
  <c r="AQ7" i="3"/>
  <c r="AQ8" i="3" s="1"/>
  <c r="AA7" i="3"/>
  <c r="AA8" i="3" s="1"/>
  <c r="K7" i="3"/>
  <c r="K8" i="3" s="1"/>
  <c r="D7" i="3"/>
  <c r="D8" i="3" s="1"/>
  <c r="AE7" i="3"/>
  <c r="AE8" i="3" s="1"/>
  <c r="BC7" i="3"/>
  <c r="BC8" i="3" s="1"/>
  <c r="AM7" i="3"/>
  <c r="AM8" i="3" s="1"/>
  <c r="W7" i="3"/>
  <c r="W8" i="3" s="1"/>
  <c r="G7" i="3"/>
  <c r="G8" i="3" s="1"/>
  <c r="C7" i="3"/>
  <c r="C8" i="3" s="1"/>
  <c r="AU7" i="3"/>
  <c r="AU8" i="3" s="1"/>
  <c r="E7" i="3"/>
  <c r="E8" i="3" s="1"/>
  <c r="C12" i="2"/>
  <c r="C13" i="2" s="1"/>
  <c r="AY7" i="3"/>
  <c r="AY8" i="3" s="1"/>
  <c r="AI7" i="3"/>
  <c r="AI8" i="3" s="1"/>
  <c r="S7" i="3"/>
  <c r="S8" i="3" s="1"/>
  <c r="F7" i="3"/>
  <c r="F8" i="3" s="1"/>
  <c r="O7" i="3"/>
  <c r="O8" i="3" s="1"/>
  <c r="F53" i="3"/>
  <c r="E56" i="3"/>
  <c r="E37" i="3"/>
  <c r="E94" i="3"/>
  <c r="E22" i="3"/>
  <c r="E97" i="3"/>
  <c r="F13" i="3" l="1"/>
  <c r="G9" i="3"/>
  <c r="AB50" i="3" s="1"/>
  <c r="G13" i="3"/>
  <c r="H9" i="3"/>
  <c r="AE13" i="3"/>
  <c r="AF9" i="3"/>
  <c r="AQ13" i="3"/>
  <c r="AR9" i="3"/>
  <c r="P13" i="3"/>
  <c r="Q9" i="3"/>
  <c r="AF13" i="3"/>
  <c r="AG9" i="3"/>
  <c r="AV13" i="3"/>
  <c r="AW9" i="3"/>
  <c r="I13" i="3"/>
  <c r="J9" i="3"/>
  <c r="Y13" i="3"/>
  <c r="Z9" i="3"/>
  <c r="AO13" i="3"/>
  <c r="AP9" i="3"/>
  <c r="BE13" i="3"/>
  <c r="BF9" i="3"/>
  <c r="S9" i="3"/>
  <c r="R13" i="3"/>
  <c r="AI9" i="3"/>
  <c r="AH13" i="3"/>
  <c r="AY9" i="3"/>
  <c r="AX13" i="3"/>
  <c r="H55" i="3"/>
  <c r="H54" i="3"/>
  <c r="I3" i="3"/>
  <c r="J3" i="3" s="1"/>
  <c r="K3" i="3" s="1"/>
  <c r="L3" i="3" s="1"/>
  <c r="M3" i="3" s="1"/>
  <c r="N3" i="3" s="1"/>
  <c r="O3" i="3" s="1"/>
  <c r="P3" i="3" s="1"/>
  <c r="Q3" i="3" s="1"/>
  <c r="R3" i="3" s="1"/>
  <c r="S3" i="3" s="1"/>
  <c r="T3" i="3" s="1"/>
  <c r="U3" i="3" s="1"/>
  <c r="V3" i="3" s="1"/>
  <c r="W3" i="3" s="1"/>
  <c r="X3" i="3" s="1"/>
  <c r="Y3" i="3" s="1"/>
  <c r="Z3" i="3" s="1"/>
  <c r="AA3" i="3" s="1"/>
  <c r="AB3" i="3" s="1"/>
  <c r="AC3" i="3" s="1"/>
  <c r="AD3" i="3" s="1"/>
  <c r="AE3" i="3" s="1"/>
  <c r="AF3" i="3" s="1"/>
  <c r="AG3" i="3" s="1"/>
  <c r="AH3" i="3" s="1"/>
  <c r="AI3" i="3" s="1"/>
  <c r="AJ3" i="3" s="1"/>
  <c r="AK3" i="3" s="1"/>
  <c r="AL3" i="3" s="1"/>
  <c r="AM3" i="3" s="1"/>
  <c r="AN3" i="3" s="1"/>
  <c r="AO3" i="3" s="1"/>
  <c r="AP3" i="3" s="1"/>
  <c r="AQ3" i="3" s="1"/>
  <c r="AR3" i="3" s="1"/>
  <c r="AS3" i="3" s="1"/>
  <c r="AT3" i="3" s="1"/>
  <c r="AU3" i="3" s="1"/>
  <c r="AV3" i="3" s="1"/>
  <c r="AW3" i="3" s="1"/>
  <c r="AX3" i="3" s="1"/>
  <c r="AY3" i="3" s="1"/>
  <c r="AZ3" i="3" s="1"/>
  <c r="BA3" i="3" s="1"/>
  <c r="BB3" i="3" s="1"/>
  <c r="BC3" i="3" s="1"/>
  <c r="BD3" i="3" s="1"/>
  <c r="BE3" i="3" s="1"/>
  <c r="BF3" i="3" s="1"/>
  <c r="BG3" i="3" s="1"/>
  <c r="BH3" i="3" s="1"/>
  <c r="BI3" i="3" s="1"/>
  <c r="BJ3" i="3" s="1"/>
  <c r="O13" i="3"/>
  <c r="P9" i="3"/>
  <c r="D50" i="3"/>
  <c r="C13" i="3"/>
  <c r="D9" i="3"/>
  <c r="C50" i="3"/>
  <c r="AA13" i="3"/>
  <c r="AB9" i="3"/>
  <c r="AB13" i="3"/>
  <c r="AC9" i="3"/>
  <c r="BH13" i="3"/>
  <c r="BI9" i="3"/>
  <c r="AK13" i="3"/>
  <c r="AL9" i="3"/>
  <c r="O9" i="3"/>
  <c r="N13" i="3"/>
  <c r="AU9" i="3"/>
  <c r="AT13" i="3"/>
  <c r="F96" i="3"/>
  <c r="E64" i="3"/>
  <c r="E65" i="3" s="1"/>
  <c r="F95" i="3"/>
  <c r="S13" i="3"/>
  <c r="T9" i="3"/>
  <c r="E13" i="3"/>
  <c r="F9" i="3"/>
  <c r="W13" i="3"/>
  <c r="X9" i="3"/>
  <c r="D13" i="3"/>
  <c r="E9" i="3"/>
  <c r="BG13" i="3"/>
  <c r="BH9" i="3"/>
  <c r="T13" i="3"/>
  <c r="U9" i="3"/>
  <c r="AJ13" i="3"/>
  <c r="AK9" i="3"/>
  <c r="AZ13" i="3"/>
  <c r="BA9" i="3"/>
  <c r="M13" i="3"/>
  <c r="N9" i="3"/>
  <c r="AC13" i="3"/>
  <c r="AD9" i="3"/>
  <c r="AS13" i="3"/>
  <c r="AT9" i="3"/>
  <c r="BI13" i="3"/>
  <c r="BJ9" i="3"/>
  <c r="V13" i="3"/>
  <c r="W9" i="3"/>
  <c r="AL13" i="3"/>
  <c r="AM9" i="3"/>
  <c r="BB13" i="3"/>
  <c r="BC9" i="3"/>
  <c r="AY13" i="3"/>
  <c r="AZ9" i="3"/>
  <c r="BC13" i="3"/>
  <c r="BD9" i="3"/>
  <c r="L13" i="3"/>
  <c r="M9" i="3"/>
  <c r="AR13" i="3"/>
  <c r="AS9" i="3"/>
  <c r="U13" i="3"/>
  <c r="V9" i="3"/>
  <c r="BA13" i="3"/>
  <c r="BB9" i="3"/>
  <c r="AE9" i="3"/>
  <c r="AD13" i="3"/>
  <c r="BJ15" i="3"/>
  <c r="BJ14" i="3"/>
  <c r="BJ49" i="3" s="1"/>
  <c r="F56" i="3"/>
  <c r="G53" i="3"/>
  <c r="AI13" i="3"/>
  <c r="AJ9" i="3"/>
  <c r="AU13" i="3"/>
  <c r="AV9" i="3"/>
  <c r="AM13" i="3"/>
  <c r="AN9" i="3"/>
  <c r="K13" i="3"/>
  <c r="L9" i="3"/>
  <c r="H13" i="3"/>
  <c r="I9" i="3"/>
  <c r="X13" i="3"/>
  <c r="Y9" i="3"/>
  <c r="AN13" i="3"/>
  <c r="AO9" i="3"/>
  <c r="BD13" i="3"/>
  <c r="BE9" i="3"/>
  <c r="Q13" i="3"/>
  <c r="R9" i="3"/>
  <c r="AG13" i="3"/>
  <c r="AH9" i="3"/>
  <c r="AW13" i="3"/>
  <c r="AX9" i="3"/>
  <c r="K9" i="3"/>
  <c r="J13" i="3"/>
  <c r="Z13" i="3"/>
  <c r="AA9" i="3"/>
  <c r="AP13" i="3"/>
  <c r="AQ9" i="3"/>
  <c r="BG9" i="3"/>
  <c r="BF13" i="3"/>
  <c r="AP50" i="3" l="1"/>
  <c r="K50" i="3"/>
  <c r="BB50" i="3"/>
  <c r="O50" i="3"/>
  <c r="J50" i="3"/>
  <c r="U50" i="3"/>
  <c r="Z50" i="3"/>
  <c r="M50" i="3"/>
  <c r="G50" i="3"/>
  <c r="I14" i="3"/>
  <c r="I49" i="3" s="1"/>
  <c r="AF14" i="3"/>
  <c r="AF49" i="3" s="1"/>
  <c r="AF15" i="3"/>
  <c r="G56" i="3"/>
  <c r="H53" i="3"/>
  <c r="AD14" i="3"/>
  <c r="AD49" i="3" s="1"/>
  <c r="AK14" i="3"/>
  <c r="AK49" i="3" s="1"/>
  <c r="AB14" i="3"/>
  <c r="AB49" i="3" s="1"/>
  <c r="AB15" i="3"/>
  <c r="X50" i="3"/>
  <c r="H50" i="3"/>
  <c r="AI50" i="3"/>
  <c r="BI50" i="3"/>
  <c r="T50" i="3"/>
  <c r="AO50" i="3"/>
  <c r="E50" i="3"/>
  <c r="AA50" i="3"/>
  <c r="AV50" i="3"/>
  <c r="L50" i="3"/>
  <c r="AG50" i="3"/>
  <c r="BC50" i="3"/>
  <c r="N50" i="3"/>
  <c r="AD50" i="3"/>
  <c r="AT50" i="3"/>
  <c r="BJ50" i="3"/>
  <c r="BJ32" i="3" s="1"/>
  <c r="AH14" i="3"/>
  <c r="AH49" i="3" s="1"/>
  <c r="Z14" i="3"/>
  <c r="Z49" i="3" s="1"/>
  <c r="AI14" i="3"/>
  <c r="AI49" i="3" s="1"/>
  <c r="F37" i="3"/>
  <c r="AT14" i="3"/>
  <c r="AT49" i="3" s="1"/>
  <c r="C14" i="3"/>
  <c r="B13" i="3"/>
  <c r="AN50" i="3"/>
  <c r="AJ50" i="3"/>
  <c r="AQ50" i="3"/>
  <c r="AW50" i="3"/>
  <c r="BF50" i="3"/>
  <c r="AO14" i="3"/>
  <c r="AO49" i="3" s="1"/>
  <c r="AQ14" i="3"/>
  <c r="AQ49" i="3" s="1"/>
  <c r="AP14" i="3"/>
  <c r="AP49" i="3" s="1"/>
  <c r="AG14" i="3"/>
  <c r="AG49" i="3" s="1"/>
  <c r="BD14" i="3"/>
  <c r="BD49" i="3" s="1"/>
  <c r="BD15" i="3"/>
  <c r="X14" i="3"/>
  <c r="X49" i="3" s="1"/>
  <c r="X15" i="3"/>
  <c r="K14" i="3"/>
  <c r="K49" i="3" s="1"/>
  <c r="K32" i="3" s="1"/>
  <c r="AU14" i="3"/>
  <c r="AU49" i="3" s="1"/>
  <c r="U14" i="3"/>
  <c r="U49" i="3" s="1"/>
  <c r="L14" i="3"/>
  <c r="L49" i="3" s="1"/>
  <c r="L15" i="3"/>
  <c r="AY14" i="3"/>
  <c r="AY49" i="3" s="1"/>
  <c r="AL14" i="3"/>
  <c r="AL49" i="3" s="1"/>
  <c r="BI14" i="3"/>
  <c r="BI49" i="3" s="1"/>
  <c r="AC14" i="3"/>
  <c r="AC49" i="3" s="1"/>
  <c r="AZ14" i="3"/>
  <c r="AZ49" i="3" s="1"/>
  <c r="AZ15" i="3"/>
  <c r="T14" i="3"/>
  <c r="T49" i="3" s="1"/>
  <c r="T15" i="3"/>
  <c r="D14" i="3"/>
  <c r="D49" i="3" s="1"/>
  <c r="D15" i="3"/>
  <c r="E14" i="3"/>
  <c r="E49" i="3" s="1"/>
  <c r="E32" i="3" s="1"/>
  <c r="F94" i="3"/>
  <c r="F22" i="3"/>
  <c r="N15" i="3"/>
  <c r="N14" i="3"/>
  <c r="N49" i="3" s="1"/>
  <c r="AS50" i="3"/>
  <c r="AC50" i="3"/>
  <c r="BD50" i="3"/>
  <c r="Y50" i="3"/>
  <c r="AU50" i="3"/>
  <c r="AF50" i="3"/>
  <c r="BA50" i="3"/>
  <c r="Q50" i="3"/>
  <c r="AM50" i="3"/>
  <c r="BH50" i="3"/>
  <c r="R50" i="3"/>
  <c r="AH50" i="3"/>
  <c r="AX50" i="3"/>
  <c r="BE14" i="3"/>
  <c r="BE49" i="3" s="1"/>
  <c r="Y14" i="3"/>
  <c r="Y49" i="3" s="1"/>
  <c r="AV14" i="3"/>
  <c r="AV49" i="3" s="1"/>
  <c r="AV15" i="3"/>
  <c r="P14" i="3"/>
  <c r="P49" i="3" s="1"/>
  <c r="P15" i="3"/>
  <c r="AE14" i="3"/>
  <c r="AE49" i="3" s="1"/>
  <c r="F14" i="3"/>
  <c r="F49" i="3" s="1"/>
  <c r="F32" i="3" s="1"/>
  <c r="AW14" i="3"/>
  <c r="AW49" i="3" s="1"/>
  <c r="AW32" i="3" s="1"/>
  <c r="Q14" i="3"/>
  <c r="Q49" i="3" s="1"/>
  <c r="AN14" i="3"/>
  <c r="AN49" i="3" s="1"/>
  <c r="AN15" i="3"/>
  <c r="H14" i="3"/>
  <c r="H49" i="3" s="1"/>
  <c r="H32" i="3" s="1"/>
  <c r="H15" i="3"/>
  <c r="AM14" i="3"/>
  <c r="AM49" i="3" s="1"/>
  <c r="BJ16" i="3"/>
  <c r="BJ18" i="3"/>
  <c r="BA14" i="3"/>
  <c r="BA49" i="3" s="1"/>
  <c r="AR14" i="3"/>
  <c r="AR49" i="3" s="1"/>
  <c r="AR15" i="3"/>
  <c r="BC14" i="3"/>
  <c r="BC49" i="3" s="1"/>
  <c r="BB14" i="3"/>
  <c r="BB49" i="3" s="1"/>
  <c r="BB32" i="3" s="1"/>
  <c r="V14" i="3"/>
  <c r="V49" i="3" s="1"/>
  <c r="AS14" i="3"/>
  <c r="AS49" i="3" s="1"/>
  <c r="AS32" i="3" s="1"/>
  <c r="M14" i="3"/>
  <c r="M49" i="3" s="1"/>
  <c r="M32" i="3" s="1"/>
  <c r="AJ14" i="3"/>
  <c r="AJ49" i="3" s="1"/>
  <c r="AJ15" i="3"/>
  <c r="BG14" i="3"/>
  <c r="BG49" i="3" s="1"/>
  <c r="W14" i="3"/>
  <c r="W49" i="3" s="1"/>
  <c r="S14" i="3"/>
  <c r="S49" i="3" s="1"/>
  <c r="BE50" i="3"/>
  <c r="G15" i="3"/>
  <c r="G14" i="3"/>
  <c r="G49" i="3" s="1"/>
  <c r="J15" i="3"/>
  <c r="J14" i="3"/>
  <c r="J49" i="3" s="1"/>
  <c r="BF15" i="3"/>
  <c r="BF14" i="3"/>
  <c r="BF49" i="3" s="1"/>
  <c r="BH14" i="3"/>
  <c r="BH49" i="3" s="1"/>
  <c r="AA15" i="3"/>
  <c r="AA14" i="3"/>
  <c r="AA49" i="3" s="1"/>
  <c r="AY50" i="3"/>
  <c r="S50" i="3"/>
  <c r="I50" i="3"/>
  <c r="AE50" i="3"/>
  <c r="AZ50" i="3"/>
  <c r="P50" i="3"/>
  <c r="AK50" i="3"/>
  <c r="BG50" i="3"/>
  <c r="W50" i="3"/>
  <c r="AR50" i="3"/>
  <c r="F50" i="3"/>
  <c r="V50" i="3"/>
  <c r="AL50" i="3"/>
  <c r="O14" i="3"/>
  <c r="O49" i="3" s="1"/>
  <c r="AX14" i="3"/>
  <c r="AX49" i="3" s="1"/>
  <c r="R14" i="3"/>
  <c r="R49" i="3" s="1"/>
  <c r="AD32" i="3" l="1"/>
  <c r="AX32" i="3"/>
  <c r="AG32" i="3"/>
  <c r="AC32" i="3"/>
  <c r="AO32" i="3"/>
  <c r="O32" i="3"/>
  <c r="BH32" i="3"/>
  <c r="AJ32" i="3"/>
  <c r="Q32" i="3"/>
  <c r="Y32" i="3"/>
  <c r="U32" i="3"/>
  <c r="AP32" i="3"/>
  <c r="G18" i="3"/>
  <c r="G16" i="3"/>
  <c r="AR18" i="3"/>
  <c r="AR16" i="3"/>
  <c r="H18" i="3"/>
  <c r="H16" i="3"/>
  <c r="BI32" i="3"/>
  <c r="C49" i="3"/>
  <c r="C32" i="3" s="1"/>
  <c r="B14" i="3"/>
  <c r="AF18" i="3"/>
  <c r="AF16" i="3"/>
  <c r="AX15" i="3"/>
  <c r="AA32" i="3"/>
  <c r="J32" i="3"/>
  <c r="W15" i="3"/>
  <c r="AS15" i="3"/>
  <c r="BB15" i="3"/>
  <c r="AR32" i="3"/>
  <c r="Q15" i="3"/>
  <c r="F15" i="3"/>
  <c r="P32" i="3"/>
  <c r="Y15" i="3"/>
  <c r="N32" i="3"/>
  <c r="AZ32" i="3"/>
  <c r="BI15" i="3"/>
  <c r="AY15" i="3"/>
  <c r="U15" i="3"/>
  <c r="K15" i="3"/>
  <c r="BD32" i="3"/>
  <c r="AP15" i="3"/>
  <c r="AO15" i="3"/>
  <c r="C15" i="3"/>
  <c r="Z15" i="3"/>
  <c r="AB32" i="3"/>
  <c r="AD15" i="3"/>
  <c r="AF32" i="3"/>
  <c r="W32" i="3"/>
  <c r="AJ18" i="3"/>
  <c r="AJ16" i="3"/>
  <c r="D18" i="3"/>
  <c r="D16" i="3"/>
  <c r="AY32" i="3"/>
  <c r="S32" i="3"/>
  <c r="BC32" i="3"/>
  <c r="AM32" i="3"/>
  <c r="AN18" i="3"/>
  <c r="AN16" i="3"/>
  <c r="AE32" i="3"/>
  <c r="BE32" i="3"/>
  <c r="N16" i="3"/>
  <c r="N18" i="3"/>
  <c r="T18" i="3"/>
  <c r="T16" i="3"/>
  <c r="AL32" i="3"/>
  <c r="L18" i="3"/>
  <c r="L16" i="3"/>
  <c r="AU32" i="3"/>
  <c r="X18" i="3"/>
  <c r="X16" i="3"/>
  <c r="AQ32" i="3"/>
  <c r="AT32" i="3"/>
  <c r="AI32" i="3"/>
  <c r="AH32" i="3"/>
  <c r="AK32" i="3"/>
  <c r="I53" i="3"/>
  <c r="H56" i="3"/>
  <c r="I32" i="3"/>
  <c r="BF16" i="3"/>
  <c r="BF18" i="3"/>
  <c r="BJ21" i="3"/>
  <c r="BJ19" i="3"/>
  <c r="P18" i="3"/>
  <c r="P16" i="3"/>
  <c r="AZ18" i="3"/>
  <c r="AZ16" i="3"/>
  <c r="BD18" i="3"/>
  <c r="BD16" i="3"/>
  <c r="Z32" i="3"/>
  <c r="AB18" i="3"/>
  <c r="AB16" i="3"/>
  <c r="R32" i="3"/>
  <c r="AA18" i="3"/>
  <c r="AA16" i="3"/>
  <c r="J16" i="3"/>
  <c r="J18" i="3"/>
  <c r="BG32" i="3"/>
  <c r="V32" i="3"/>
  <c r="BA32" i="3"/>
  <c r="AV18" i="3"/>
  <c r="AV16" i="3"/>
  <c r="R15" i="3"/>
  <c r="O15" i="3"/>
  <c r="BH15" i="3"/>
  <c r="BF32" i="3"/>
  <c r="G32" i="3"/>
  <c r="S15" i="3"/>
  <c r="BG15" i="3"/>
  <c r="M15" i="3"/>
  <c r="V15" i="3"/>
  <c r="BC15" i="3"/>
  <c r="BA15" i="3"/>
  <c r="AM15" i="3"/>
  <c r="AN32" i="3"/>
  <c r="AW15" i="3"/>
  <c r="AE15" i="3"/>
  <c r="AV32" i="3"/>
  <c r="BE15" i="3"/>
  <c r="E15" i="3"/>
  <c r="T32" i="3"/>
  <c r="AC15" i="3"/>
  <c r="AL15" i="3"/>
  <c r="L32" i="3"/>
  <c r="AU15" i="3"/>
  <c r="X32" i="3"/>
  <c r="AG15" i="3"/>
  <c r="AQ15" i="3"/>
  <c r="AT15" i="3"/>
  <c r="AI15" i="3"/>
  <c r="AH15" i="3"/>
  <c r="AK15" i="3"/>
  <c r="I15" i="3"/>
  <c r="AH16" i="3" l="1"/>
  <c r="AH18" i="3"/>
  <c r="AG16" i="3"/>
  <c r="AG18" i="3"/>
  <c r="AL16" i="3"/>
  <c r="AL18" i="3"/>
  <c r="BE16" i="3"/>
  <c r="BE18" i="3"/>
  <c r="V16" i="3"/>
  <c r="V18" i="3"/>
  <c r="R16" i="3"/>
  <c r="R18" i="3"/>
  <c r="AB21" i="3"/>
  <c r="AB19" i="3"/>
  <c r="P21" i="3"/>
  <c r="P19" i="3"/>
  <c r="BF21" i="3"/>
  <c r="BF19" i="3"/>
  <c r="J53" i="3"/>
  <c r="I56" i="3"/>
  <c r="Z16" i="3"/>
  <c r="Z18" i="3"/>
  <c r="AP16" i="3"/>
  <c r="AP18" i="3"/>
  <c r="AY18" i="3"/>
  <c r="AY16" i="3"/>
  <c r="N21" i="3"/>
  <c r="N19" i="3"/>
  <c r="AD16" i="3"/>
  <c r="AD18" i="3"/>
  <c r="K18" i="3"/>
  <c r="K16" i="3"/>
  <c r="Y16" i="3"/>
  <c r="Y18" i="3"/>
  <c r="AF21" i="3"/>
  <c r="AF19" i="3"/>
  <c r="F16" i="3"/>
  <c r="F18" i="3"/>
  <c r="AS16" i="3"/>
  <c r="AS18" i="3"/>
  <c r="AX16" i="3"/>
  <c r="AX18" i="3"/>
  <c r="AI18" i="3"/>
  <c r="AI16" i="3"/>
  <c r="AC16" i="3"/>
  <c r="AC18" i="3"/>
  <c r="AM18" i="3"/>
  <c r="C14" i="2"/>
  <c r="C15" i="2" s="1"/>
  <c r="AM16" i="3"/>
  <c r="M16" i="3"/>
  <c r="M18" i="3"/>
  <c r="AA21" i="3"/>
  <c r="AA19" i="3"/>
  <c r="AZ21" i="3"/>
  <c r="AZ19" i="3"/>
  <c r="T19" i="3"/>
  <c r="T21" i="3"/>
  <c r="D23" i="3"/>
  <c r="D21" i="3"/>
  <c r="D75" i="3" s="1"/>
  <c r="D19" i="3"/>
  <c r="D77" i="3"/>
  <c r="BI16" i="3"/>
  <c r="BI18" i="3"/>
  <c r="Q16" i="3"/>
  <c r="Q18" i="3"/>
  <c r="W18" i="3"/>
  <c r="W16" i="3"/>
  <c r="AR19" i="3"/>
  <c r="AR21" i="3"/>
  <c r="I16" i="3"/>
  <c r="I18" i="3"/>
  <c r="AT16" i="3"/>
  <c r="AT18" i="3"/>
  <c r="AU18" i="3"/>
  <c r="AU16" i="3"/>
  <c r="AE18" i="3"/>
  <c r="AE16" i="3"/>
  <c r="BA16" i="3"/>
  <c r="BA18" i="3"/>
  <c r="BG18" i="3"/>
  <c r="BG16" i="3"/>
  <c r="BH18" i="3"/>
  <c r="BH16" i="3"/>
  <c r="AV21" i="3"/>
  <c r="AV19" i="3"/>
  <c r="J21" i="3"/>
  <c r="J19" i="3"/>
  <c r="L19" i="3"/>
  <c r="L21" i="3"/>
  <c r="C18" i="3"/>
  <c r="B15" i="3"/>
  <c r="B16" i="3" s="1"/>
  <c r="C16" i="3"/>
  <c r="AK16" i="3"/>
  <c r="AK18" i="3"/>
  <c r="AQ18" i="3"/>
  <c r="AQ16" i="3"/>
  <c r="E16" i="3"/>
  <c r="E18" i="3"/>
  <c r="AW16" i="3"/>
  <c r="AW18" i="3"/>
  <c r="BC18" i="3"/>
  <c r="BC16" i="3"/>
  <c r="S18" i="3"/>
  <c r="S16" i="3"/>
  <c r="O18" i="3"/>
  <c r="O16" i="3"/>
  <c r="BD19" i="3"/>
  <c r="BD21" i="3"/>
  <c r="X19" i="3"/>
  <c r="X21" i="3"/>
  <c r="AN19" i="3"/>
  <c r="AN21" i="3"/>
  <c r="AJ19" i="3"/>
  <c r="AJ21" i="3"/>
  <c r="AO16" i="3"/>
  <c r="AO18" i="3"/>
  <c r="U16" i="3"/>
  <c r="U18" i="3"/>
  <c r="D32" i="3"/>
  <c r="B32" i="3" s="1"/>
  <c r="BB16" i="3"/>
  <c r="BB18" i="3"/>
  <c r="H19" i="3"/>
  <c r="H21" i="3"/>
  <c r="G21" i="3"/>
  <c r="G19" i="3"/>
  <c r="U21" i="3" l="1"/>
  <c r="U19" i="3"/>
  <c r="AU21" i="3"/>
  <c r="AU19" i="3"/>
  <c r="BI21" i="3"/>
  <c r="BI19" i="3"/>
  <c r="AY21" i="3"/>
  <c r="AY19" i="3"/>
  <c r="R21" i="3"/>
  <c r="R19" i="3"/>
  <c r="AG21" i="3"/>
  <c r="AG19" i="3"/>
  <c r="BB21" i="3"/>
  <c r="BB19" i="3"/>
  <c r="E23" i="3"/>
  <c r="E21" i="3"/>
  <c r="E75" i="3" s="1"/>
  <c r="E19" i="3"/>
  <c r="E77" i="3"/>
  <c r="C77" i="3"/>
  <c r="C21" i="3"/>
  <c r="C19" i="3"/>
  <c r="C23" i="3"/>
  <c r="B18" i="3"/>
  <c r="B19" i="3" s="1"/>
  <c r="W21" i="3"/>
  <c r="W19" i="3"/>
  <c r="AX21" i="3"/>
  <c r="AX19" i="3"/>
  <c r="AP21" i="3"/>
  <c r="AP19" i="3"/>
  <c r="S21" i="3"/>
  <c r="S19" i="3"/>
  <c r="AQ21" i="3"/>
  <c r="AQ19" i="3"/>
  <c r="BH21" i="3"/>
  <c r="BH19" i="3"/>
  <c r="AC21" i="3"/>
  <c r="AC19" i="3"/>
  <c r="BE21" i="3"/>
  <c r="BE19" i="3"/>
  <c r="AK21" i="3"/>
  <c r="AK19" i="3"/>
  <c r="AT21" i="3"/>
  <c r="AT19" i="3"/>
  <c r="F21" i="3"/>
  <c r="F75" i="3" s="1"/>
  <c r="F19" i="3"/>
  <c r="F23" i="3"/>
  <c r="K21" i="3"/>
  <c r="K19" i="3"/>
  <c r="AO21" i="3"/>
  <c r="AO19" i="3"/>
  <c r="O21" i="3"/>
  <c r="O19" i="3"/>
  <c r="BC21" i="3"/>
  <c r="BC19" i="3"/>
  <c r="BG21" i="3"/>
  <c r="BG19" i="3"/>
  <c r="AE21" i="3"/>
  <c r="AE19" i="3"/>
  <c r="Q21" i="3"/>
  <c r="Q19" i="3"/>
  <c r="Y21" i="3"/>
  <c r="Y19" i="3"/>
  <c r="AD21" i="3"/>
  <c r="AD19" i="3"/>
  <c r="J56" i="3"/>
  <c r="K53" i="3"/>
  <c r="V21" i="3"/>
  <c r="V19" i="3"/>
  <c r="AL21" i="3"/>
  <c r="AL19" i="3"/>
  <c r="AH21" i="3"/>
  <c r="AH19" i="3"/>
  <c r="AW21" i="3"/>
  <c r="AW19" i="3"/>
  <c r="BA21" i="3"/>
  <c r="BA19" i="3"/>
  <c r="I21" i="3"/>
  <c r="I19" i="3"/>
  <c r="M21" i="3"/>
  <c r="M19" i="3"/>
  <c r="AM21" i="3"/>
  <c r="AM19" i="3"/>
  <c r="AI21" i="3"/>
  <c r="AI19" i="3"/>
  <c r="AS21" i="3"/>
  <c r="AS19" i="3"/>
  <c r="Z21" i="3"/>
  <c r="Z19" i="3"/>
  <c r="C75" i="3" l="1"/>
  <c r="B21" i="3"/>
  <c r="C25" i="3"/>
  <c r="D24" i="3"/>
  <c r="K56" i="3"/>
  <c r="L53" i="3"/>
  <c r="C68" i="3" l="1"/>
  <c r="C69" i="3" s="1"/>
  <c r="C70" i="3" s="1"/>
  <c r="C26" i="3"/>
  <c r="C30" i="3"/>
  <c r="D25" i="3"/>
  <c r="L56" i="3"/>
  <c r="M53" i="3"/>
  <c r="E24" i="3"/>
  <c r="N53" i="3" l="1"/>
  <c r="M56" i="3"/>
  <c r="C33" i="3"/>
  <c r="D68" i="3"/>
  <c r="D30" i="3"/>
  <c r="D33" i="3" s="1"/>
  <c r="D26" i="3"/>
  <c r="F24" i="3"/>
  <c r="F25" i="3" s="1"/>
  <c r="E25" i="3"/>
  <c r="F30" i="3" l="1"/>
  <c r="F33" i="3" s="1"/>
  <c r="F26" i="3"/>
  <c r="C105" i="3"/>
  <c r="C83" i="3"/>
  <c r="C74" i="3"/>
  <c r="C35" i="3"/>
  <c r="D43" i="3"/>
  <c r="C43" i="3"/>
  <c r="D105" i="3"/>
  <c r="D74" i="3"/>
  <c r="D35" i="3"/>
  <c r="E68" i="3"/>
  <c r="F68" i="3" s="1"/>
  <c r="E30" i="3"/>
  <c r="E26" i="3"/>
  <c r="N56" i="3"/>
  <c r="O53" i="3"/>
  <c r="C76" i="3" l="1"/>
  <c r="C78" i="3"/>
  <c r="F105" i="3"/>
  <c r="F74" i="3"/>
  <c r="F76" i="3" s="1"/>
  <c r="C107" i="3"/>
  <c r="C112" i="3"/>
  <c r="C106" i="3"/>
  <c r="D106" i="3" s="1"/>
  <c r="D76" i="3"/>
  <c r="D78" i="3"/>
  <c r="D67" i="3"/>
  <c r="D38" i="3"/>
  <c r="D39" i="3" s="1"/>
  <c r="D107" i="3"/>
  <c r="D112" i="3"/>
  <c r="O56" i="3"/>
  <c r="P53" i="3"/>
  <c r="E33" i="3"/>
  <c r="C38" i="3"/>
  <c r="C84" i="3"/>
  <c r="C39" i="3" l="1"/>
  <c r="D69" i="3"/>
  <c r="D70" i="3" s="1"/>
  <c r="C108" i="3"/>
  <c r="F112" i="3"/>
  <c r="F107" i="3"/>
  <c r="E105" i="3"/>
  <c r="E74" i="3"/>
  <c r="E35" i="3"/>
  <c r="F43" i="3"/>
  <c r="E43" i="3"/>
  <c r="Q53" i="3"/>
  <c r="P56" i="3"/>
  <c r="E106" i="3"/>
  <c r="F106" i="3" s="1"/>
  <c r="E76" i="3" l="1"/>
  <c r="E78" i="3"/>
  <c r="D108" i="3"/>
  <c r="C115" i="3"/>
  <c r="R53" i="3"/>
  <c r="Q56" i="3"/>
  <c r="E38" i="3"/>
  <c r="B35" i="3"/>
  <c r="E107" i="3"/>
  <c r="E112" i="3"/>
  <c r="E67" i="3"/>
  <c r="C40" i="3"/>
  <c r="D40" i="3" l="1"/>
  <c r="C48" i="3"/>
  <c r="C51" i="3" s="1"/>
  <c r="C57" i="3" s="1"/>
  <c r="C71" i="3" s="1"/>
  <c r="D83" i="3"/>
  <c r="E39" i="3"/>
  <c r="D115" i="3"/>
  <c r="E108" i="3"/>
  <c r="R56" i="3"/>
  <c r="S53" i="3"/>
  <c r="E69" i="3"/>
  <c r="E70" i="3" s="1"/>
  <c r="F67" i="3"/>
  <c r="S56" i="3" l="1"/>
  <c r="T53" i="3"/>
  <c r="E115" i="3"/>
  <c r="F108" i="3"/>
  <c r="D84" i="3"/>
  <c r="G67" i="3"/>
  <c r="F69" i="3"/>
  <c r="E40" i="3"/>
  <c r="D48" i="3"/>
  <c r="D51" i="3" s="1"/>
  <c r="D57" i="3" s="1"/>
  <c r="D71" i="3" s="1"/>
  <c r="E83" i="3"/>
  <c r="E84" i="3" s="1"/>
  <c r="H67" i="3" l="1"/>
  <c r="E48" i="3"/>
  <c r="E51" i="3" s="1"/>
  <c r="E57" i="3" s="1"/>
  <c r="E71" i="3" s="1"/>
  <c r="F93" i="3"/>
  <c r="F83" i="3"/>
  <c r="T56" i="3"/>
  <c r="U53" i="3"/>
  <c r="F115" i="3"/>
  <c r="V53" i="3" l="1"/>
  <c r="U56" i="3"/>
  <c r="I67" i="3"/>
  <c r="F36" i="3"/>
  <c r="F97" i="3"/>
  <c r="F84" i="3"/>
  <c r="F38" i="3" l="1"/>
  <c r="V56" i="3"/>
  <c r="W53" i="3"/>
  <c r="G96" i="3"/>
  <c r="G95" i="3"/>
  <c r="F77" i="3"/>
  <c r="F78" i="3"/>
  <c r="F64" i="3"/>
  <c r="F65" i="3" s="1"/>
  <c r="F70" i="3" s="1"/>
  <c r="J67" i="3"/>
  <c r="G37" i="3" l="1"/>
  <c r="F39" i="3"/>
  <c r="W56" i="3"/>
  <c r="X53" i="3"/>
  <c r="G94" i="3"/>
  <c r="G22" i="3"/>
  <c r="G23" i="3" s="1"/>
  <c r="G75" i="3"/>
  <c r="K67" i="3"/>
  <c r="G24" i="3" l="1"/>
  <c r="L67" i="3"/>
  <c r="F40" i="3"/>
  <c r="Y53" i="3"/>
  <c r="X56" i="3"/>
  <c r="M67" i="3" l="1"/>
  <c r="Z53" i="3"/>
  <c r="Y56" i="3"/>
  <c r="F48" i="3"/>
  <c r="F51" i="3" s="1"/>
  <c r="F57" i="3" s="1"/>
  <c r="F71" i="3" s="1"/>
  <c r="G25" i="3"/>
  <c r="N67" i="3" l="1"/>
  <c r="Z56" i="3"/>
  <c r="AA53" i="3"/>
  <c r="G68" i="3"/>
  <c r="G69" i="3" s="1"/>
  <c r="G26" i="3"/>
  <c r="G30" i="3"/>
  <c r="AA56" i="3" l="1"/>
  <c r="AB53" i="3"/>
  <c r="G33" i="3"/>
  <c r="O67" i="3"/>
  <c r="G105" i="3" l="1"/>
  <c r="G83" i="3"/>
  <c r="G93" i="3"/>
  <c r="G74" i="3"/>
  <c r="G76" i="3" s="1"/>
  <c r="G43" i="3"/>
  <c r="AB56" i="3"/>
  <c r="AC53" i="3"/>
  <c r="P67" i="3"/>
  <c r="G36" i="3" l="1"/>
  <c r="G97" i="3"/>
  <c r="AD53" i="3"/>
  <c r="AC56" i="3"/>
  <c r="Q67" i="3"/>
  <c r="G84" i="3"/>
  <c r="G107" i="3"/>
  <c r="G112" i="3"/>
  <c r="G106" i="3"/>
  <c r="H95" i="3" l="1"/>
  <c r="G64" i="3"/>
  <c r="G65" i="3" s="1"/>
  <c r="G70" i="3" s="1"/>
  <c r="G77" i="3"/>
  <c r="H96" i="3"/>
  <c r="H37" i="3" s="1"/>
  <c r="G78" i="3"/>
  <c r="R67" i="3"/>
  <c r="AD56" i="3"/>
  <c r="AE53" i="3"/>
  <c r="G108" i="3"/>
  <c r="G38" i="3"/>
  <c r="G39" i="3" l="1"/>
  <c r="H94" i="3"/>
  <c r="H22" i="3"/>
  <c r="H23" i="3" s="1"/>
  <c r="H75" i="3"/>
  <c r="AE56" i="3"/>
  <c r="AF53" i="3"/>
  <c r="G115" i="3"/>
  <c r="S67" i="3"/>
  <c r="AG53" i="3" l="1"/>
  <c r="AF56" i="3"/>
  <c r="T67" i="3"/>
  <c r="H24" i="3"/>
  <c r="H25" i="3" s="1"/>
  <c r="G40" i="3"/>
  <c r="H68" i="3" l="1"/>
  <c r="H69" i="3" s="1"/>
  <c r="H30" i="3"/>
  <c r="H26" i="3"/>
  <c r="G48" i="3"/>
  <c r="G51" i="3" s="1"/>
  <c r="G57" i="3" s="1"/>
  <c r="G71" i="3" s="1"/>
  <c r="U67" i="3"/>
  <c r="AH53" i="3"/>
  <c r="AG56" i="3"/>
  <c r="V67" i="3" l="1"/>
  <c r="H33" i="3"/>
  <c r="AH56" i="3"/>
  <c r="AI53" i="3"/>
  <c r="H105" i="3" l="1"/>
  <c r="H93" i="3"/>
  <c r="H83" i="3"/>
  <c r="H74" i="3"/>
  <c r="H76" i="3" s="1"/>
  <c r="H43" i="3"/>
  <c r="W67" i="3"/>
  <c r="AI56" i="3"/>
  <c r="AJ53" i="3"/>
  <c r="X67" i="3" l="1"/>
  <c r="H36" i="3"/>
  <c r="H97" i="3"/>
  <c r="H84" i="3"/>
  <c r="AJ56" i="3"/>
  <c r="AK53" i="3"/>
  <c r="H107" i="3"/>
  <c r="H112" i="3"/>
  <c r="H106" i="3"/>
  <c r="H38" i="3" l="1"/>
  <c r="H108" i="3"/>
  <c r="Y67" i="3"/>
  <c r="AL53" i="3"/>
  <c r="AK56" i="3"/>
  <c r="H78" i="3"/>
  <c r="H77" i="3"/>
  <c r="I96" i="3"/>
  <c r="I37" i="3" s="1"/>
  <c r="I95" i="3"/>
  <c r="H64" i="3"/>
  <c r="H65" i="3" s="1"/>
  <c r="H70" i="3" s="1"/>
  <c r="I94" i="3" l="1"/>
  <c r="I22" i="3"/>
  <c r="I23" i="3" s="1"/>
  <c r="I75" i="3"/>
  <c r="Z67" i="3"/>
  <c r="AL56" i="3"/>
  <c r="AM53" i="3"/>
  <c r="H115" i="3"/>
  <c r="H39" i="3"/>
  <c r="H40" i="3" s="1"/>
  <c r="AM56" i="3" l="1"/>
  <c r="AN53" i="3"/>
  <c r="I24" i="3"/>
  <c r="I25" i="3" s="1"/>
  <c r="H48" i="3"/>
  <c r="H51" i="3" s="1"/>
  <c r="H57" i="3" s="1"/>
  <c r="H71" i="3" s="1"/>
  <c r="AA67" i="3"/>
  <c r="I68" i="3" l="1"/>
  <c r="I69" i="3" s="1"/>
  <c r="I30" i="3"/>
  <c r="I26" i="3"/>
  <c r="AB67" i="3"/>
  <c r="AO53" i="3"/>
  <c r="AN56" i="3"/>
  <c r="AP53" i="3" l="1"/>
  <c r="AO56" i="3"/>
  <c r="AC67" i="3"/>
  <c r="I33" i="3"/>
  <c r="AD67" i="3" l="1"/>
  <c r="I105" i="3"/>
  <c r="I74" i="3"/>
  <c r="I76" i="3" s="1"/>
  <c r="I93" i="3"/>
  <c r="I83" i="3"/>
  <c r="I84" i="3" s="1"/>
  <c r="I43" i="3"/>
  <c r="AP56" i="3"/>
  <c r="AQ53" i="3"/>
  <c r="I107" i="3" l="1"/>
  <c r="I108" i="3" s="1"/>
  <c r="I112" i="3"/>
  <c r="I106" i="3"/>
  <c r="AE67" i="3"/>
  <c r="AQ56" i="3"/>
  <c r="AR53" i="3"/>
  <c r="I36" i="3"/>
  <c r="I97" i="3"/>
  <c r="I38" i="3" l="1"/>
  <c r="I39" i="3" s="1"/>
  <c r="I40" i="3" s="1"/>
  <c r="AF67" i="3"/>
  <c r="I78" i="3"/>
  <c r="I77" i="3"/>
  <c r="J96" i="3"/>
  <c r="J37" i="3" s="1"/>
  <c r="J95" i="3"/>
  <c r="I64" i="3"/>
  <c r="I65" i="3" s="1"/>
  <c r="I70" i="3" s="1"/>
  <c r="AR56" i="3"/>
  <c r="AS53" i="3"/>
  <c r="I115" i="3"/>
  <c r="AT53" i="3" l="1"/>
  <c r="AS56" i="3"/>
  <c r="AG67" i="3"/>
  <c r="J94" i="3"/>
  <c r="J22" i="3"/>
  <c r="J23" i="3" s="1"/>
  <c r="J75" i="3"/>
  <c r="I48" i="3"/>
  <c r="I51" i="3" s="1"/>
  <c r="I57" i="3" s="1"/>
  <c r="I71" i="3" s="1"/>
  <c r="AH67" i="3" l="1"/>
  <c r="J24" i="3"/>
  <c r="J25" i="3" s="1"/>
  <c r="AT56" i="3"/>
  <c r="AU53" i="3"/>
  <c r="J68" i="3" l="1"/>
  <c r="J69" i="3" s="1"/>
  <c r="J30" i="3"/>
  <c r="J33" i="3" s="1"/>
  <c r="J26" i="3"/>
  <c r="AU56" i="3"/>
  <c r="AV53" i="3"/>
  <c r="AI67" i="3"/>
  <c r="J105" i="3" l="1"/>
  <c r="J83" i="3"/>
  <c r="J84" i="3" s="1"/>
  <c r="J74" i="3"/>
  <c r="J76" i="3" s="1"/>
  <c r="J93" i="3"/>
  <c r="J43" i="3"/>
  <c r="AJ67" i="3"/>
  <c r="AW53" i="3"/>
  <c r="AV56" i="3"/>
  <c r="AK67" i="3" l="1"/>
  <c r="J36" i="3"/>
  <c r="J97" i="3"/>
  <c r="AX53" i="3"/>
  <c r="AW56" i="3"/>
  <c r="J112" i="3"/>
  <c r="J107" i="3"/>
  <c r="J108" i="3" s="1"/>
  <c r="J106" i="3"/>
  <c r="J38" i="3" l="1"/>
  <c r="J39" i="3" s="1"/>
  <c r="J40" i="3" s="1"/>
  <c r="AX56" i="3"/>
  <c r="AY53" i="3"/>
  <c r="J115" i="3"/>
  <c r="K96" i="3"/>
  <c r="K37" i="3" s="1"/>
  <c r="K95" i="3"/>
  <c r="J78" i="3"/>
  <c r="J77" i="3"/>
  <c r="J64" i="3"/>
  <c r="J65" i="3" s="1"/>
  <c r="J70" i="3" s="1"/>
  <c r="AL67" i="3"/>
  <c r="AM67" i="3" l="1"/>
  <c r="K94" i="3"/>
  <c r="K22" i="3"/>
  <c r="K23" i="3" s="1"/>
  <c r="K75" i="3"/>
  <c r="AY56" i="3"/>
  <c r="AZ53" i="3"/>
  <c r="J48" i="3"/>
  <c r="J51" i="3" s="1"/>
  <c r="J57" i="3" s="1"/>
  <c r="J71" i="3" s="1"/>
  <c r="K24" i="3" l="1"/>
  <c r="K25" i="3" s="1"/>
  <c r="AZ56" i="3"/>
  <c r="BA53" i="3"/>
  <c r="AN67" i="3"/>
  <c r="K68" i="3" l="1"/>
  <c r="K69" i="3" s="1"/>
  <c r="K26" i="3"/>
  <c r="K30" i="3"/>
  <c r="K33" i="3" s="1"/>
  <c r="BB53" i="3"/>
  <c r="BA56" i="3"/>
  <c r="AO67" i="3"/>
  <c r="BB56" i="3" l="1"/>
  <c r="BC53" i="3"/>
  <c r="AP67" i="3"/>
  <c r="K105" i="3"/>
  <c r="K83" i="3"/>
  <c r="K84" i="3" s="1"/>
  <c r="K93" i="3"/>
  <c r="K74" i="3"/>
  <c r="K76" i="3" s="1"/>
  <c r="K43" i="3"/>
  <c r="AQ67" i="3" l="1"/>
  <c r="K36" i="3"/>
  <c r="K38" i="3" s="1"/>
  <c r="K39" i="3" s="1"/>
  <c r="K40" i="3" s="1"/>
  <c r="K97" i="3"/>
  <c r="BC56" i="3"/>
  <c r="BD53" i="3"/>
  <c r="K112" i="3"/>
  <c r="K107" i="3"/>
  <c r="K108" i="3" s="1"/>
  <c r="K106" i="3"/>
  <c r="K115" i="3" l="1"/>
  <c r="K48" i="3"/>
  <c r="K51" i="3" s="1"/>
  <c r="K57" i="3" s="1"/>
  <c r="L95" i="3"/>
  <c r="L96" i="3"/>
  <c r="L37" i="3" s="1"/>
  <c r="K77" i="3"/>
  <c r="K64" i="3"/>
  <c r="K65" i="3" s="1"/>
  <c r="K70" i="3" s="1"/>
  <c r="K78" i="3"/>
  <c r="BE53" i="3"/>
  <c r="BD56" i="3"/>
  <c r="AR67" i="3"/>
  <c r="K71" i="3" l="1"/>
  <c r="AS67" i="3"/>
  <c r="BF53" i="3"/>
  <c r="BE56" i="3"/>
  <c r="L94" i="3"/>
  <c r="L22" i="3"/>
  <c r="L23" i="3" s="1"/>
  <c r="L75" i="3"/>
  <c r="L24" i="3" l="1"/>
  <c r="L25" i="3" s="1"/>
  <c r="BF56" i="3"/>
  <c r="BG53" i="3"/>
  <c r="AT67" i="3"/>
  <c r="L68" i="3" l="1"/>
  <c r="L69" i="3" s="1"/>
  <c r="L30" i="3"/>
  <c r="L33" i="3" s="1"/>
  <c r="L26" i="3"/>
  <c r="BG56" i="3"/>
  <c r="BH53" i="3"/>
  <c r="AU67" i="3"/>
  <c r="L105" i="3" l="1"/>
  <c r="L93" i="3"/>
  <c r="L74" i="3"/>
  <c r="L76" i="3" s="1"/>
  <c r="L83" i="3"/>
  <c r="L84" i="3" s="1"/>
  <c r="L43" i="3"/>
  <c r="AV67" i="3"/>
  <c r="BH56" i="3"/>
  <c r="BI53" i="3"/>
  <c r="BJ53" i="3" l="1"/>
  <c r="BJ56" i="3" s="1"/>
  <c r="BI56" i="3"/>
  <c r="AW67" i="3"/>
  <c r="L36" i="3"/>
  <c r="L38" i="3" s="1"/>
  <c r="L39" i="3" s="1"/>
  <c r="L40" i="3" s="1"/>
  <c r="L97" i="3"/>
  <c r="L107" i="3"/>
  <c r="L108" i="3" s="1"/>
  <c r="L112" i="3"/>
  <c r="L106" i="3"/>
  <c r="L115" i="3" l="1"/>
  <c r="AX67" i="3"/>
  <c r="L78" i="3"/>
  <c r="L77" i="3"/>
  <c r="M96" i="3"/>
  <c r="M37" i="3" s="1"/>
  <c r="M95" i="3"/>
  <c r="L64" i="3"/>
  <c r="L65" i="3" s="1"/>
  <c r="L70" i="3" s="1"/>
  <c r="L48" i="3"/>
  <c r="L51" i="3" s="1"/>
  <c r="L57" i="3" s="1"/>
  <c r="AY67" i="3" l="1"/>
  <c r="L71" i="3"/>
  <c r="M94" i="3"/>
  <c r="M22" i="3"/>
  <c r="M23" i="3" s="1"/>
  <c r="M75" i="3"/>
  <c r="M24" i="3" l="1"/>
  <c r="M25" i="3" s="1"/>
  <c r="AZ67" i="3"/>
  <c r="M68" i="3" l="1"/>
  <c r="M69" i="3" s="1"/>
  <c r="M30" i="3"/>
  <c r="M33" i="3" s="1"/>
  <c r="M26" i="3"/>
  <c r="BA67" i="3"/>
  <c r="BB67" i="3" l="1"/>
  <c r="M105" i="3"/>
  <c r="M74" i="3"/>
  <c r="M76" i="3" s="1"/>
  <c r="M93" i="3"/>
  <c r="M83" i="3"/>
  <c r="M84" i="3" s="1"/>
  <c r="M43" i="3"/>
  <c r="M107" i="3" l="1"/>
  <c r="M108" i="3" s="1"/>
  <c r="M112" i="3"/>
  <c r="M106" i="3"/>
  <c r="BC67" i="3"/>
  <c r="M36" i="3"/>
  <c r="M38" i="3" s="1"/>
  <c r="M39" i="3" s="1"/>
  <c r="M40" i="3" s="1"/>
  <c r="M97" i="3"/>
  <c r="BD67" i="3" l="1"/>
  <c r="M78" i="3"/>
  <c r="M77" i="3"/>
  <c r="N96" i="3"/>
  <c r="N37" i="3" s="1"/>
  <c r="N95" i="3"/>
  <c r="M64" i="3"/>
  <c r="M65" i="3" s="1"/>
  <c r="M70" i="3" s="1"/>
  <c r="M48" i="3"/>
  <c r="M51" i="3" s="1"/>
  <c r="M57" i="3" s="1"/>
  <c r="M115" i="3"/>
  <c r="N94" i="3" l="1"/>
  <c r="N22" i="3"/>
  <c r="N23" i="3" s="1"/>
  <c r="N75" i="3"/>
  <c r="BE67" i="3"/>
  <c r="M71" i="3"/>
  <c r="BF67" i="3" l="1"/>
  <c r="N24" i="3"/>
  <c r="N25" i="3" s="1"/>
  <c r="N68" i="3" l="1"/>
  <c r="N69" i="3" s="1"/>
  <c r="N30" i="3"/>
  <c r="N33" i="3" s="1"/>
  <c r="N26" i="3"/>
  <c r="BG67" i="3"/>
  <c r="N105" i="3" l="1"/>
  <c r="N83" i="3"/>
  <c r="N84" i="3" s="1"/>
  <c r="N74" i="3"/>
  <c r="N76" i="3" s="1"/>
  <c r="N93" i="3"/>
  <c r="N43" i="3"/>
  <c r="BH67" i="3"/>
  <c r="BI67" i="3" l="1"/>
  <c r="N36" i="3"/>
  <c r="N38" i="3" s="1"/>
  <c r="N39" i="3" s="1"/>
  <c r="N40" i="3" s="1"/>
  <c r="N97" i="3"/>
  <c r="N112" i="3"/>
  <c r="N107" i="3"/>
  <c r="N108" i="3" s="1"/>
  <c r="N106" i="3"/>
  <c r="O96" i="3" l="1"/>
  <c r="O37" i="3" s="1"/>
  <c r="O95" i="3"/>
  <c r="N77" i="3"/>
  <c r="N78" i="3"/>
  <c r="N64" i="3"/>
  <c r="N65" i="3" s="1"/>
  <c r="N70" i="3" s="1"/>
  <c r="N48" i="3"/>
  <c r="N51" i="3" s="1"/>
  <c r="N57" i="3" s="1"/>
  <c r="N115" i="3"/>
  <c r="BJ67" i="3"/>
  <c r="N71" i="3" l="1"/>
  <c r="O94" i="3"/>
  <c r="O22" i="3"/>
  <c r="O23" i="3" s="1"/>
  <c r="O75" i="3"/>
  <c r="O24" i="3" l="1"/>
  <c r="O25" i="3" s="1"/>
  <c r="O68" i="3" l="1"/>
  <c r="O69" i="3" s="1"/>
  <c r="O26" i="3"/>
  <c r="O30" i="3"/>
  <c r="O33" i="3" s="1"/>
  <c r="O105" i="3" l="1"/>
  <c r="O83" i="3"/>
  <c r="O84" i="3" s="1"/>
  <c r="O93" i="3"/>
  <c r="O74" i="3"/>
  <c r="O76" i="3" s="1"/>
  <c r="O43" i="3"/>
  <c r="O36" i="3" l="1"/>
  <c r="O38" i="3" s="1"/>
  <c r="O39" i="3" s="1"/>
  <c r="O40" i="3" s="1"/>
  <c r="O97" i="3"/>
  <c r="O107" i="3"/>
  <c r="O108" i="3" s="1"/>
  <c r="O112" i="3"/>
  <c r="O106" i="3"/>
  <c r="O115" i="3" l="1"/>
  <c r="P95" i="3"/>
  <c r="O78" i="3"/>
  <c r="O64" i="3"/>
  <c r="O65" i="3" s="1"/>
  <c r="O70" i="3" s="1"/>
  <c r="P96" i="3"/>
  <c r="P37" i="3" s="1"/>
  <c r="O77" i="3"/>
  <c r="O48" i="3"/>
  <c r="O51" i="3" s="1"/>
  <c r="O57" i="3" s="1"/>
  <c r="O71" i="3" l="1"/>
  <c r="P94" i="3"/>
  <c r="P22" i="3"/>
  <c r="P23" i="3" s="1"/>
  <c r="P75" i="3"/>
  <c r="P24" i="3" l="1"/>
  <c r="P25" i="3" s="1"/>
  <c r="P68" i="3" l="1"/>
  <c r="P69" i="3" s="1"/>
  <c r="P30" i="3"/>
  <c r="P33" i="3" s="1"/>
  <c r="P26" i="3"/>
  <c r="P105" i="3" l="1"/>
  <c r="P93" i="3"/>
  <c r="P74" i="3"/>
  <c r="P76" i="3" s="1"/>
  <c r="P83" i="3"/>
  <c r="P84" i="3" s="1"/>
  <c r="P43" i="3"/>
  <c r="P36" i="3" l="1"/>
  <c r="P38" i="3" s="1"/>
  <c r="P39" i="3" s="1"/>
  <c r="P40" i="3" s="1"/>
  <c r="P97" i="3"/>
  <c r="P112" i="3"/>
  <c r="P107" i="3"/>
  <c r="P108" i="3" s="1"/>
  <c r="P106" i="3"/>
  <c r="P115" i="3" l="1"/>
  <c r="P78" i="3"/>
  <c r="P77" i="3"/>
  <c r="Q96" i="3"/>
  <c r="Q37" i="3" s="1"/>
  <c r="Q95" i="3"/>
  <c r="P64" i="3"/>
  <c r="P65" i="3" s="1"/>
  <c r="P70" i="3" s="1"/>
  <c r="P48" i="3"/>
  <c r="P51" i="3" s="1"/>
  <c r="P57" i="3" s="1"/>
  <c r="Q94" i="3" l="1"/>
  <c r="Q22" i="3"/>
  <c r="Q23" i="3" s="1"/>
  <c r="Q75" i="3"/>
  <c r="P71" i="3"/>
  <c r="Q24" i="3" l="1"/>
  <c r="Q25" i="3" s="1"/>
  <c r="Q68" i="3" l="1"/>
  <c r="Q69" i="3" s="1"/>
  <c r="Q30" i="3"/>
  <c r="Q33" i="3" s="1"/>
  <c r="Q26" i="3"/>
  <c r="Q105" i="3" l="1"/>
  <c r="Q74" i="3"/>
  <c r="Q76" i="3" s="1"/>
  <c r="Q93" i="3"/>
  <c r="Q83" i="3"/>
  <c r="Q84" i="3" s="1"/>
  <c r="Q43" i="3"/>
  <c r="Q36" i="3" l="1"/>
  <c r="B93" i="3"/>
  <c r="Q97" i="3"/>
  <c r="Q107" i="3"/>
  <c r="Q108" i="3" s="1"/>
  <c r="Q112" i="3"/>
  <c r="Q106" i="3"/>
  <c r="Q115" i="3" l="1"/>
  <c r="Q78" i="3"/>
  <c r="Q77" i="3"/>
  <c r="R95" i="3"/>
  <c r="Q64" i="3"/>
  <c r="Q65" i="3" s="1"/>
  <c r="Q70" i="3" s="1"/>
  <c r="R96" i="3"/>
  <c r="R37" i="3" s="1"/>
  <c r="R38" i="3" s="1"/>
  <c r="Q38" i="3"/>
  <c r="Q39" i="3" s="1"/>
  <c r="Q40" i="3" s="1"/>
  <c r="B36" i="3"/>
  <c r="R97" i="3" l="1"/>
  <c r="R94" i="3"/>
  <c r="R22" i="3"/>
  <c r="R23" i="3" s="1"/>
  <c r="R75" i="3"/>
  <c r="Q48" i="3"/>
  <c r="Q51" i="3" s="1"/>
  <c r="Q57" i="3" s="1"/>
  <c r="Q71" i="3" s="1"/>
  <c r="R24" i="3" l="1"/>
  <c r="R25" i="3" s="1"/>
  <c r="S95" i="3"/>
  <c r="R77" i="3"/>
  <c r="R64" i="3"/>
  <c r="R65" i="3" s="1"/>
  <c r="R68" i="3" l="1"/>
  <c r="R69" i="3" s="1"/>
  <c r="R30" i="3"/>
  <c r="R33" i="3" s="1"/>
  <c r="R26" i="3"/>
  <c r="R70" i="3"/>
  <c r="S22" i="3"/>
  <c r="S23" i="3" s="1"/>
  <c r="S75" i="3"/>
  <c r="S96" i="3"/>
  <c r="S37" i="3" l="1"/>
  <c r="S38" i="3" s="1"/>
  <c r="S97" i="3"/>
  <c r="R105" i="3"/>
  <c r="R83" i="3"/>
  <c r="R84" i="3" s="1"/>
  <c r="R74" i="3"/>
  <c r="R39" i="3"/>
  <c r="R40" i="3" s="1"/>
  <c r="R43" i="3"/>
  <c r="S24" i="3"/>
  <c r="S25" i="3" s="1"/>
  <c r="S94" i="3"/>
  <c r="S68" i="3" l="1"/>
  <c r="S69" i="3" s="1"/>
  <c r="S26" i="3"/>
  <c r="S30" i="3"/>
  <c r="S33" i="3" s="1"/>
  <c r="R112" i="3"/>
  <c r="R107" i="3"/>
  <c r="R108" i="3" s="1"/>
  <c r="R106" i="3"/>
  <c r="R48" i="3"/>
  <c r="R51" i="3" s="1"/>
  <c r="R57" i="3" s="1"/>
  <c r="R71" i="3" s="1"/>
  <c r="T95" i="3"/>
  <c r="S64" i="3"/>
  <c r="S65" i="3" s="1"/>
  <c r="S70" i="3" s="1"/>
  <c r="S77" i="3"/>
  <c r="R76" i="3"/>
  <c r="R78" i="3"/>
  <c r="S105" i="3" l="1"/>
  <c r="S83" i="3"/>
  <c r="S84" i="3" s="1"/>
  <c r="S74" i="3"/>
  <c r="S39" i="3"/>
  <c r="S40" i="3" s="1"/>
  <c r="S43" i="3"/>
  <c r="T22" i="3"/>
  <c r="T23" i="3" s="1"/>
  <c r="T75" i="3"/>
  <c r="T96" i="3"/>
  <c r="T94" i="3" s="1"/>
  <c r="S106" i="3"/>
  <c r="R115" i="3"/>
  <c r="S48" i="3" l="1"/>
  <c r="S51" i="3" s="1"/>
  <c r="S57" i="3" s="1"/>
  <c r="S71" i="3" s="1"/>
  <c r="T24" i="3"/>
  <c r="T25" i="3" s="1"/>
  <c r="S76" i="3"/>
  <c r="S78" i="3"/>
  <c r="T37" i="3"/>
  <c r="T38" i="3" s="1"/>
  <c r="T97" i="3"/>
  <c r="S107" i="3"/>
  <c r="S108" i="3" s="1"/>
  <c r="S112" i="3"/>
  <c r="T68" i="3" l="1"/>
  <c r="T69" i="3" s="1"/>
  <c r="T30" i="3"/>
  <c r="T33" i="3" s="1"/>
  <c r="T26" i="3"/>
  <c r="S115" i="3"/>
  <c r="T77" i="3"/>
  <c r="U95" i="3"/>
  <c r="T64" i="3"/>
  <c r="T65" i="3" s="1"/>
  <c r="T70" i="3" s="1"/>
  <c r="T105" i="3" l="1"/>
  <c r="T74" i="3"/>
  <c r="T83" i="3"/>
  <c r="T84" i="3" s="1"/>
  <c r="T39" i="3"/>
  <c r="T40" i="3" s="1"/>
  <c r="T43" i="3"/>
  <c r="U22" i="3"/>
  <c r="U23" i="3" s="1"/>
  <c r="U75" i="3"/>
  <c r="U96" i="3"/>
  <c r="U94" i="3" s="1"/>
  <c r="T48" i="3" l="1"/>
  <c r="T51" i="3" s="1"/>
  <c r="T57" i="3" s="1"/>
  <c r="T71" i="3" s="1"/>
  <c r="U24" i="3"/>
  <c r="U25" i="3" s="1"/>
  <c r="T76" i="3"/>
  <c r="T78" i="3"/>
  <c r="U37" i="3"/>
  <c r="U38" i="3" s="1"/>
  <c r="U97" i="3"/>
  <c r="T107" i="3"/>
  <c r="T108" i="3" s="1"/>
  <c r="T112" i="3"/>
  <c r="T106" i="3"/>
  <c r="U68" i="3" l="1"/>
  <c r="U69" i="3" s="1"/>
  <c r="U30" i="3"/>
  <c r="U33" i="3" s="1"/>
  <c r="U26" i="3"/>
  <c r="U77" i="3"/>
  <c r="U64" i="3"/>
  <c r="U65" i="3" s="1"/>
  <c r="U70" i="3" s="1"/>
  <c r="V95" i="3"/>
  <c r="T115" i="3"/>
  <c r="V22" i="3" l="1"/>
  <c r="V23" i="3" s="1"/>
  <c r="V75" i="3"/>
  <c r="V96" i="3"/>
  <c r="U105" i="3"/>
  <c r="U74" i="3"/>
  <c r="U83" i="3"/>
  <c r="U84" i="3" s="1"/>
  <c r="U39" i="3"/>
  <c r="U40" i="3" s="1"/>
  <c r="U43" i="3"/>
  <c r="U48" i="3" l="1"/>
  <c r="U51" i="3" s="1"/>
  <c r="U57" i="3" s="1"/>
  <c r="U71" i="3" s="1"/>
  <c r="U76" i="3"/>
  <c r="U78" i="3"/>
  <c r="V24" i="3"/>
  <c r="V25" i="3" s="1"/>
  <c r="V37" i="3"/>
  <c r="V38" i="3" s="1"/>
  <c r="V97" i="3"/>
  <c r="U107" i="3"/>
  <c r="U108" i="3" s="1"/>
  <c r="U112" i="3"/>
  <c r="U106" i="3"/>
  <c r="V94" i="3"/>
  <c r="V68" i="3" l="1"/>
  <c r="V69" i="3" s="1"/>
  <c r="V30" i="3"/>
  <c r="V33" i="3" s="1"/>
  <c r="V26" i="3"/>
  <c r="W95" i="3"/>
  <c r="V77" i="3"/>
  <c r="V64" i="3"/>
  <c r="V65" i="3" s="1"/>
  <c r="V70" i="3" s="1"/>
  <c r="U115" i="3"/>
  <c r="W22" i="3" l="1"/>
  <c r="W23" i="3" s="1"/>
  <c r="W75" i="3"/>
  <c r="W96" i="3"/>
  <c r="V105" i="3"/>
  <c r="V83" i="3"/>
  <c r="V84" i="3" s="1"/>
  <c r="V74" i="3"/>
  <c r="V39" i="3"/>
  <c r="V40" i="3" s="1"/>
  <c r="V43" i="3"/>
  <c r="V48" i="3" l="1"/>
  <c r="V51" i="3" s="1"/>
  <c r="V57" i="3" s="1"/>
  <c r="V71" i="3" s="1"/>
  <c r="W24" i="3"/>
  <c r="W25" i="3" s="1"/>
  <c r="W37" i="3"/>
  <c r="W38" i="3" s="1"/>
  <c r="W97" i="3"/>
  <c r="V76" i="3"/>
  <c r="V78" i="3"/>
  <c r="V112" i="3"/>
  <c r="V107" i="3"/>
  <c r="V108" i="3" s="1"/>
  <c r="V106" i="3"/>
  <c r="W94" i="3"/>
  <c r="W68" i="3" l="1"/>
  <c r="W69" i="3" s="1"/>
  <c r="W26" i="3"/>
  <c r="W30" i="3"/>
  <c r="W33" i="3" s="1"/>
  <c r="V115" i="3"/>
  <c r="X95" i="3"/>
  <c r="W64" i="3"/>
  <c r="W65" i="3" s="1"/>
  <c r="W70" i="3" s="1"/>
  <c r="W77" i="3"/>
  <c r="X22" i="3" l="1"/>
  <c r="X23" i="3" s="1"/>
  <c r="X75" i="3"/>
  <c r="X96" i="3"/>
  <c r="W105" i="3"/>
  <c r="W83" i="3"/>
  <c r="W84" i="3" s="1"/>
  <c r="W74" i="3"/>
  <c r="W39" i="3"/>
  <c r="W40" i="3" s="1"/>
  <c r="W43" i="3"/>
  <c r="W48" i="3" l="1"/>
  <c r="W51" i="3" s="1"/>
  <c r="W57" i="3" s="1"/>
  <c r="W71" i="3" s="1"/>
  <c r="X24" i="3"/>
  <c r="X25" i="3" s="1"/>
  <c r="X37" i="3"/>
  <c r="X38" i="3" s="1"/>
  <c r="X97" i="3"/>
  <c r="W76" i="3"/>
  <c r="W78" i="3"/>
  <c r="W107" i="3"/>
  <c r="W108" i="3" s="1"/>
  <c r="W112" i="3"/>
  <c r="W106" i="3"/>
  <c r="X94" i="3"/>
  <c r="X68" i="3" l="1"/>
  <c r="X69" i="3" s="1"/>
  <c r="X30" i="3"/>
  <c r="X33" i="3" s="1"/>
  <c r="X26" i="3"/>
  <c r="X77" i="3"/>
  <c r="Y95" i="3"/>
  <c r="X64" i="3"/>
  <c r="X65" i="3" s="1"/>
  <c r="X70" i="3" s="1"/>
  <c r="W115" i="3"/>
  <c r="Y22" i="3" l="1"/>
  <c r="Y23" i="3" s="1"/>
  <c r="Y75" i="3"/>
  <c r="Y96" i="3"/>
  <c r="X105" i="3"/>
  <c r="X74" i="3"/>
  <c r="X83" i="3"/>
  <c r="X84" i="3" s="1"/>
  <c r="X39" i="3"/>
  <c r="X40" i="3" s="1"/>
  <c r="X43" i="3"/>
  <c r="X48" i="3" l="1"/>
  <c r="X51" i="3" s="1"/>
  <c r="X57" i="3" s="1"/>
  <c r="X71" i="3" s="1"/>
  <c r="X76" i="3"/>
  <c r="X78" i="3"/>
  <c r="Y24" i="3"/>
  <c r="Y25" i="3" s="1"/>
  <c r="Y37" i="3"/>
  <c r="Y38" i="3" s="1"/>
  <c r="Y97" i="3"/>
  <c r="X107" i="3"/>
  <c r="X108" i="3" s="1"/>
  <c r="X112" i="3"/>
  <c r="X106" i="3"/>
  <c r="Y94" i="3"/>
  <c r="Y68" i="3" l="1"/>
  <c r="Y69" i="3" s="1"/>
  <c r="Y30" i="3"/>
  <c r="Y33" i="3" s="1"/>
  <c r="Y26" i="3"/>
  <c r="Y77" i="3"/>
  <c r="Z95" i="3"/>
  <c r="Y64" i="3"/>
  <c r="Y65" i="3" s="1"/>
  <c r="Y70" i="3" s="1"/>
  <c r="X115" i="3"/>
  <c r="Z22" i="3" l="1"/>
  <c r="Z75" i="3"/>
  <c r="B95" i="3"/>
  <c r="Z96" i="3"/>
  <c r="Y105" i="3"/>
  <c r="Y74" i="3"/>
  <c r="Y39" i="3"/>
  <c r="Y40" i="3" s="1"/>
  <c r="Y83" i="3"/>
  <c r="Y84" i="3" s="1"/>
  <c r="Y43" i="3"/>
  <c r="Y48" i="3" l="1"/>
  <c r="Y51" i="3" s="1"/>
  <c r="Y57" i="3" s="1"/>
  <c r="Y71" i="3" s="1"/>
  <c r="Y76" i="3"/>
  <c r="Y78" i="3"/>
  <c r="Y107" i="3"/>
  <c r="Y108" i="3" s="1"/>
  <c r="Y112" i="3"/>
  <c r="Y106" i="3"/>
  <c r="B22" i="3"/>
  <c r="Z23" i="3"/>
  <c r="Z37" i="3"/>
  <c r="B96" i="3"/>
  <c r="Z97" i="3"/>
  <c r="Z94" i="3"/>
  <c r="B94" i="3" s="1"/>
  <c r="B97" i="3" l="1"/>
  <c r="AA95" i="3"/>
  <c r="Z77" i="3"/>
  <c r="Z64" i="3"/>
  <c r="Z65" i="3" s="1"/>
  <c r="Z38" i="3"/>
  <c r="B38" i="3" s="1"/>
  <c r="B37" i="3"/>
  <c r="Z24" i="3"/>
  <c r="B24" i="3" s="1"/>
  <c r="B23" i="3"/>
  <c r="Y115" i="3"/>
  <c r="AA22" i="3" l="1"/>
  <c r="AA23" i="3" s="1"/>
  <c r="AA75" i="3"/>
  <c r="AA96" i="3"/>
  <c r="Z25" i="3"/>
  <c r="AA37" i="3" l="1"/>
  <c r="AA38" i="3" s="1"/>
  <c r="AA97" i="3"/>
  <c r="AA24" i="3"/>
  <c r="AA25" i="3" s="1"/>
  <c r="Z68" i="3"/>
  <c r="Z69" i="3" s="1"/>
  <c r="Z70" i="3" s="1"/>
  <c r="Z30" i="3"/>
  <c r="Z26" i="3"/>
  <c r="B25" i="3"/>
  <c r="B26" i="3" s="1"/>
  <c r="B42" i="3"/>
  <c r="C20" i="2" s="1"/>
  <c r="AA94" i="3"/>
  <c r="AA68" i="3" l="1"/>
  <c r="AA69" i="3" s="1"/>
  <c r="AA26" i="3"/>
  <c r="AA30" i="3"/>
  <c r="AA33" i="3" s="1"/>
  <c r="Z33" i="3"/>
  <c r="B30" i="3"/>
  <c r="AB95" i="3"/>
  <c r="AA77" i="3"/>
  <c r="AA64" i="3"/>
  <c r="AA65" i="3" s="1"/>
  <c r="AA70" i="3" s="1"/>
  <c r="AB22" i="3" l="1"/>
  <c r="AB23" i="3" s="1"/>
  <c r="AB75" i="3"/>
  <c r="AB96" i="3"/>
  <c r="AA105" i="3"/>
  <c r="AA74" i="3"/>
  <c r="AA39" i="3"/>
  <c r="AA43" i="3"/>
  <c r="Z105" i="3"/>
  <c r="Z83" i="3"/>
  <c r="Z74" i="3"/>
  <c r="Z39" i="3"/>
  <c r="B33" i="3"/>
  <c r="Z43" i="3"/>
  <c r="B41" i="3" s="1"/>
  <c r="B109" i="3" l="1"/>
  <c r="C19" i="2"/>
  <c r="Z76" i="3"/>
  <c r="Z78" i="3"/>
  <c r="Z84" i="3"/>
  <c r="B84" i="3" s="1"/>
  <c r="B83" i="3"/>
  <c r="C7" i="2" s="1"/>
  <c r="C4" i="2" s="1"/>
  <c r="C10" i="2" s="1"/>
  <c r="AA76" i="3"/>
  <c r="AA78" i="3"/>
  <c r="Z111" i="3"/>
  <c r="Z107" i="3"/>
  <c r="Z108" i="3" s="1"/>
  <c r="B105" i="3"/>
  <c r="B113" i="3"/>
  <c r="C22" i="2" s="1"/>
  <c r="Z106" i="3"/>
  <c r="AA106" i="3" s="1"/>
  <c r="AB24" i="3"/>
  <c r="AB25" i="3" s="1"/>
  <c r="AB37" i="3"/>
  <c r="AB38" i="3" s="1"/>
  <c r="AB97" i="3"/>
  <c r="B39" i="3"/>
  <c r="Z40" i="3"/>
  <c r="AA112" i="3"/>
  <c r="AA107" i="3"/>
  <c r="AB94" i="3"/>
  <c r="AB68" i="3" l="1"/>
  <c r="AB69" i="3" s="1"/>
  <c r="AB30" i="3"/>
  <c r="AB33" i="3" s="1"/>
  <c r="AB26" i="3"/>
  <c r="Z48" i="3"/>
  <c r="Z51" i="3" s="1"/>
  <c r="Z57" i="3" s="1"/>
  <c r="Z71" i="3" s="1"/>
  <c r="B71" i="3" s="1"/>
  <c r="AA40" i="3"/>
  <c r="B43" i="3"/>
  <c r="B92" i="3" s="1"/>
  <c r="AA83" i="3"/>
  <c r="AA84" i="3" s="1"/>
  <c r="Z115" i="3"/>
  <c r="AA108" i="3"/>
  <c r="AB77" i="3"/>
  <c r="AC95" i="3"/>
  <c r="AB64" i="3"/>
  <c r="AB65" i="3" s="1"/>
  <c r="AB70" i="3" s="1"/>
  <c r="Z112" i="3"/>
  <c r="B111" i="3"/>
  <c r="B112" i="3" l="1"/>
  <c r="B114" i="3"/>
  <c r="AB105" i="3"/>
  <c r="AB74" i="3"/>
  <c r="AB83" i="3"/>
  <c r="AB84" i="3" s="1"/>
  <c r="AB39" i="3"/>
  <c r="AB43" i="3"/>
  <c r="AC22" i="3"/>
  <c r="AC23" i="3" s="1"/>
  <c r="AC75" i="3"/>
  <c r="AC96" i="3"/>
  <c r="AA115" i="3"/>
  <c r="B110" i="3" s="1"/>
  <c r="AB40" i="3"/>
  <c r="AA48" i="3"/>
  <c r="AA51" i="3" s="1"/>
  <c r="AA57" i="3" s="1"/>
  <c r="AA71" i="3" s="1"/>
  <c r="AC37" i="3" l="1"/>
  <c r="AC38" i="3" s="1"/>
  <c r="AC97" i="3"/>
  <c r="AB107" i="3"/>
  <c r="AB112" i="3"/>
  <c r="AB106" i="3"/>
  <c r="AC94" i="3"/>
  <c r="AB76" i="3"/>
  <c r="AB78" i="3"/>
  <c r="AB48" i="3"/>
  <c r="AB51" i="3" s="1"/>
  <c r="AB57" i="3" s="1"/>
  <c r="AB71" i="3" s="1"/>
  <c r="AC24" i="3"/>
  <c r="AC25" i="3" s="1"/>
  <c r="AC68" i="3" l="1"/>
  <c r="AC69" i="3" s="1"/>
  <c r="AC30" i="3"/>
  <c r="AC33" i="3" s="1"/>
  <c r="AC26" i="3"/>
  <c r="B107" i="3"/>
  <c r="AB108" i="3"/>
  <c r="AC77" i="3"/>
  <c r="AD96" i="3"/>
  <c r="AD37" i="3" s="1"/>
  <c r="AD38" i="3" s="1"/>
  <c r="AD95" i="3"/>
  <c r="AC64" i="3"/>
  <c r="AC65" i="3" s="1"/>
  <c r="AC70" i="3" s="1"/>
  <c r="AD94" i="3" l="1"/>
  <c r="AD22" i="3"/>
  <c r="AD23" i="3" s="1"/>
  <c r="AD75" i="3"/>
  <c r="AD97" i="3"/>
  <c r="AC105" i="3"/>
  <c r="AC74" i="3"/>
  <c r="AC39" i="3"/>
  <c r="AC40" i="3" s="1"/>
  <c r="AC83" i="3"/>
  <c r="AC84" i="3" s="1"/>
  <c r="AC43" i="3"/>
  <c r="B108" i="3"/>
  <c r="C21" i="2"/>
  <c r="AC48" i="3" l="1"/>
  <c r="AC51" i="3" s="1"/>
  <c r="AC57" i="3" s="1"/>
  <c r="AC71" i="3" s="1"/>
  <c r="AE96" i="3"/>
  <c r="AE37" i="3" s="1"/>
  <c r="AE38" i="3" s="1"/>
  <c r="AE95" i="3"/>
  <c r="AD77" i="3"/>
  <c r="AD64" i="3"/>
  <c r="AD65" i="3" s="1"/>
  <c r="AC76" i="3"/>
  <c r="AC78" i="3"/>
  <c r="AD24" i="3"/>
  <c r="AD25" i="3" s="1"/>
  <c r="AC107" i="3"/>
  <c r="AC108" i="3" s="1"/>
  <c r="AC112" i="3"/>
  <c r="AC106" i="3"/>
  <c r="AD68" i="3" l="1"/>
  <c r="AD69" i="3" s="1"/>
  <c r="AD30" i="3"/>
  <c r="AD33" i="3" s="1"/>
  <c r="AD26" i="3"/>
  <c r="AE97" i="3"/>
  <c r="AD70" i="3"/>
  <c r="AC115" i="3"/>
  <c r="AE94" i="3"/>
  <c r="AE22" i="3"/>
  <c r="AE23" i="3" s="1"/>
  <c r="AE75" i="3"/>
  <c r="AF95" i="3" l="1"/>
  <c r="AE64" i="3"/>
  <c r="AE65" i="3" s="1"/>
  <c r="AF96" i="3"/>
  <c r="AF37" i="3" s="1"/>
  <c r="AF38" i="3" s="1"/>
  <c r="AE77" i="3"/>
  <c r="AE24" i="3"/>
  <c r="AE25" i="3" s="1"/>
  <c r="AD105" i="3"/>
  <c r="AD83" i="3"/>
  <c r="AD84" i="3" s="1"/>
  <c r="AD74" i="3"/>
  <c r="AD39" i="3"/>
  <c r="AD40" i="3" s="1"/>
  <c r="AD43" i="3"/>
  <c r="AE68" i="3" l="1"/>
  <c r="AE69" i="3" s="1"/>
  <c r="AE26" i="3"/>
  <c r="AE30" i="3"/>
  <c r="AE33" i="3" s="1"/>
  <c r="AD76" i="3"/>
  <c r="AD78" i="3"/>
  <c r="AE70" i="3"/>
  <c r="AF94" i="3"/>
  <c r="AF22" i="3"/>
  <c r="AF23" i="3" s="1"/>
  <c r="AF75" i="3"/>
  <c r="AD48" i="3"/>
  <c r="AD51" i="3" s="1"/>
  <c r="AD57" i="3" s="1"/>
  <c r="AD71" i="3" s="1"/>
  <c r="AD112" i="3"/>
  <c r="AD107" i="3"/>
  <c r="AD108" i="3" s="1"/>
  <c r="AD106" i="3"/>
  <c r="AF97" i="3"/>
  <c r="AF24" i="3" l="1"/>
  <c r="AF25" i="3" s="1"/>
  <c r="AE105" i="3"/>
  <c r="AE83" i="3"/>
  <c r="AE84" i="3" s="1"/>
  <c r="AE74" i="3"/>
  <c r="AE39" i="3"/>
  <c r="AE40" i="3" s="1"/>
  <c r="AE43" i="3"/>
  <c r="AF77" i="3"/>
  <c r="AG96" i="3"/>
  <c r="AG37" i="3" s="1"/>
  <c r="AG38" i="3" s="1"/>
  <c r="AG95" i="3"/>
  <c r="AF64" i="3"/>
  <c r="AF65" i="3" s="1"/>
  <c r="AE106" i="3"/>
  <c r="AD115" i="3"/>
  <c r="AG97" i="3" l="1"/>
  <c r="AF68" i="3"/>
  <c r="AF69" i="3" s="1"/>
  <c r="AF30" i="3"/>
  <c r="AF33" i="3" s="1"/>
  <c r="AF26" i="3"/>
  <c r="AG94" i="3"/>
  <c r="AG22" i="3"/>
  <c r="AG23" i="3" s="1"/>
  <c r="AG75" i="3"/>
  <c r="AE107" i="3"/>
  <c r="AE108" i="3" s="1"/>
  <c r="AE112" i="3"/>
  <c r="AG77" i="3"/>
  <c r="AH96" i="3"/>
  <c r="AH37" i="3" s="1"/>
  <c r="AH38" i="3" s="1"/>
  <c r="AH95" i="3"/>
  <c r="AG64" i="3"/>
  <c r="AG65" i="3" s="1"/>
  <c r="AE48" i="3"/>
  <c r="AE51" i="3" s="1"/>
  <c r="AE57" i="3" s="1"/>
  <c r="AE71" i="3" s="1"/>
  <c r="AF70" i="3"/>
  <c r="AE76" i="3"/>
  <c r="AE78" i="3"/>
  <c r="AE115" i="3" l="1"/>
  <c r="AF105" i="3"/>
  <c r="AF74" i="3"/>
  <c r="AF83" i="3"/>
  <c r="AF84" i="3" s="1"/>
  <c r="AF39" i="3"/>
  <c r="AF40" i="3" s="1"/>
  <c r="AF43" i="3"/>
  <c r="AH94" i="3"/>
  <c r="AH22" i="3"/>
  <c r="AH23" i="3" s="1"/>
  <c r="AH75" i="3"/>
  <c r="AH97" i="3"/>
  <c r="AG24" i="3"/>
  <c r="AG25" i="3" s="1"/>
  <c r="AG68" i="3" l="1"/>
  <c r="AG69" i="3" s="1"/>
  <c r="AG70" i="3" s="1"/>
  <c r="AG30" i="3"/>
  <c r="AG33" i="3" s="1"/>
  <c r="AG26" i="3"/>
  <c r="AI96" i="3"/>
  <c r="AI37" i="3" s="1"/>
  <c r="AI38" i="3" s="1"/>
  <c r="AI95" i="3"/>
  <c r="AH77" i="3"/>
  <c r="AH64" i="3"/>
  <c r="AH65" i="3" s="1"/>
  <c r="AF112" i="3"/>
  <c r="AF107" i="3"/>
  <c r="AF108" i="3" s="1"/>
  <c r="AF106" i="3"/>
  <c r="AF48" i="3"/>
  <c r="AF51" i="3" s="1"/>
  <c r="AF57" i="3" s="1"/>
  <c r="AF71" i="3" s="1"/>
  <c r="AH24" i="3"/>
  <c r="AH25" i="3" s="1"/>
  <c r="AF76" i="3"/>
  <c r="AF78" i="3"/>
  <c r="AH68" i="3" l="1"/>
  <c r="AH69" i="3" s="1"/>
  <c r="AH30" i="3"/>
  <c r="AH33" i="3" s="1"/>
  <c r="AH26" i="3"/>
  <c r="AF115" i="3"/>
  <c r="AI97" i="3"/>
  <c r="AG105" i="3"/>
  <c r="AG106" i="3" s="1"/>
  <c r="AG74" i="3"/>
  <c r="AG83" i="3"/>
  <c r="AG84" i="3" s="1"/>
  <c r="AG39" i="3"/>
  <c r="AG40" i="3" s="1"/>
  <c r="AG43" i="3"/>
  <c r="AH70" i="3"/>
  <c r="AI94" i="3"/>
  <c r="AI22" i="3"/>
  <c r="AI23" i="3" s="1"/>
  <c r="AI75" i="3"/>
  <c r="AG76" i="3" l="1"/>
  <c r="AG78" i="3"/>
  <c r="AG107" i="3"/>
  <c r="AG108" i="3" s="1"/>
  <c r="AG112" i="3"/>
  <c r="AG48" i="3"/>
  <c r="AG51" i="3" s="1"/>
  <c r="AG57" i="3" s="1"/>
  <c r="AG71" i="3" s="1"/>
  <c r="AJ95" i="3"/>
  <c r="AJ96" i="3"/>
  <c r="AJ37" i="3" s="1"/>
  <c r="AJ38" i="3" s="1"/>
  <c r="AI64" i="3"/>
  <c r="AI65" i="3" s="1"/>
  <c r="AI77" i="3"/>
  <c r="AH105" i="3"/>
  <c r="AH83" i="3"/>
  <c r="AH84" i="3" s="1"/>
  <c r="AH74" i="3"/>
  <c r="AH39" i="3"/>
  <c r="AH40" i="3" s="1"/>
  <c r="AH43" i="3"/>
  <c r="AI24" i="3"/>
  <c r="AI25" i="3" s="1"/>
  <c r="AJ97" i="3" l="1"/>
  <c r="AI68" i="3"/>
  <c r="AI69" i="3" s="1"/>
  <c r="AI26" i="3"/>
  <c r="AI30" i="3"/>
  <c r="AI33" i="3" s="1"/>
  <c r="AH76" i="3"/>
  <c r="AH78" i="3"/>
  <c r="AG115" i="3"/>
  <c r="AJ77" i="3"/>
  <c r="AK96" i="3"/>
  <c r="AK37" i="3" s="1"/>
  <c r="AK38" i="3" s="1"/>
  <c r="AK95" i="3"/>
  <c r="AJ64" i="3"/>
  <c r="AJ65" i="3" s="1"/>
  <c r="AI70" i="3"/>
  <c r="AH48" i="3"/>
  <c r="AH51" i="3" s="1"/>
  <c r="AH57" i="3" s="1"/>
  <c r="AH71" i="3" s="1"/>
  <c r="AH112" i="3"/>
  <c r="AH107" i="3"/>
  <c r="AH108" i="3" s="1"/>
  <c r="AJ94" i="3"/>
  <c r="AJ22" i="3"/>
  <c r="AJ23" i="3" s="1"/>
  <c r="AJ75" i="3"/>
  <c r="AH106" i="3"/>
  <c r="AK97" i="3" l="1"/>
  <c r="AJ24" i="3"/>
  <c r="AJ25" i="3" s="1"/>
  <c r="AK94" i="3"/>
  <c r="AK22" i="3"/>
  <c r="AK23" i="3" s="1"/>
  <c r="AK75" i="3"/>
  <c r="AI105" i="3"/>
  <c r="AI83" i="3"/>
  <c r="AI84" i="3" s="1"/>
  <c r="AI74" i="3"/>
  <c r="AI39" i="3"/>
  <c r="AI40" i="3" s="1"/>
  <c r="AI43" i="3"/>
  <c r="AK77" i="3"/>
  <c r="AL96" i="3"/>
  <c r="AL37" i="3" s="1"/>
  <c r="AL38" i="3" s="1"/>
  <c r="AK64" i="3"/>
  <c r="AK65" i="3" s="1"/>
  <c r="AL95" i="3"/>
  <c r="AH115" i="3"/>
  <c r="AI106" i="3"/>
  <c r="AL97" i="3" l="1"/>
  <c r="AJ68" i="3"/>
  <c r="AJ69" i="3" s="1"/>
  <c r="AJ70" i="3" s="1"/>
  <c r="AJ30" i="3"/>
  <c r="AJ33" i="3" s="1"/>
  <c r="AJ26" i="3"/>
  <c r="AK24" i="3"/>
  <c r="AK25" i="3" s="1"/>
  <c r="AM96" i="3"/>
  <c r="AM37" i="3" s="1"/>
  <c r="AM38" i="3" s="1"/>
  <c r="AM95" i="3"/>
  <c r="AL77" i="3"/>
  <c r="AL64" i="3"/>
  <c r="AL65" i="3" s="1"/>
  <c r="AL94" i="3"/>
  <c r="AL22" i="3"/>
  <c r="AL23" i="3" s="1"/>
  <c r="AL75" i="3"/>
  <c r="AI76" i="3"/>
  <c r="AI78" i="3"/>
  <c r="AI107" i="3"/>
  <c r="AI108" i="3" s="1"/>
  <c r="AI112" i="3"/>
  <c r="AI48" i="3"/>
  <c r="AI51" i="3" s="1"/>
  <c r="AI57" i="3" s="1"/>
  <c r="AI71" i="3" s="1"/>
  <c r="AM97" i="3" l="1"/>
  <c r="AM94" i="3"/>
  <c r="AM22" i="3"/>
  <c r="AM23" i="3" s="1"/>
  <c r="AM75" i="3"/>
  <c r="AK68" i="3"/>
  <c r="AK69" i="3" s="1"/>
  <c r="AK70" i="3" s="1"/>
  <c r="AK30" i="3"/>
  <c r="AK33" i="3" s="1"/>
  <c r="AK26" i="3"/>
  <c r="AI115" i="3"/>
  <c r="AL24" i="3"/>
  <c r="AL25" i="3" s="1"/>
  <c r="AJ105" i="3"/>
  <c r="AJ74" i="3"/>
  <c r="AJ83" i="3"/>
  <c r="AJ84" i="3" s="1"/>
  <c r="AJ39" i="3"/>
  <c r="AJ40" i="3" s="1"/>
  <c r="AJ43" i="3"/>
  <c r="AN95" i="3"/>
  <c r="AM64" i="3"/>
  <c r="AM65" i="3" s="1"/>
  <c r="AM77" i="3"/>
  <c r="AN96" i="3"/>
  <c r="AN37" i="3" s="1"/>
  <c r="AN38" i="3" s="1"/>
  <c r="AL68" i="3" l="1"/>
  <c r="AL69" i="3" s="1"/>
  <c r="AL70" i="3" s="1"/>
  <c r="AL30" i="3"/>
  <c r="AL33" i="3" s="1"/>
  <c r="AL26" i="3"/>
  <c r="AJ76" i="3"/>
  <c r="AJ78" i="3"/>
  <c r="AJ107" i="3"/>
  <c r="AJ108" i="3" s="1"/>
  <c r="AJ112" i="3"/>
  <c r="AJ106" i="3"/>
  <c r="AN94" i="3"/>
  <c r="AN22" i="3"/>
  <c r="AN23" i="3" s="1"/>
  <c r="AN75" i="3"/>
  <c r="AJ48" i="3"/>
  <c r="AJ51" i="3" s="1"/>
  <c r="AJ57" i="3" s="1"/>
  <c r="AJ71" i="3" s="1"/>
  <c r="AM24" i="3"/>
  <c r="AM25" i="3" s="1"/>
  <c r="AN97" i="3"/>
  <c r="AK105" i="3"/>
  <c r="AK74" i="3"/>
  <c r="AK83" i="3"/>
  <c r="AK84" i="3" s="1"/>
  <c r="AK39" i="3"/>
  <c r="AK40" i="3" s="1"/>
  <c r="AK43" i="3"/>
  <c r="AK106" i="3" l="1"/>
  <c r="AM68" i="3"/>
  <c r="AM69" i="3" s="1"/>
  <c r="AM70" i="3" s="1"/>
  <c r="AM26" i="3"/>
  <c r="AM30" i="3"/>
  <c r="AM33" i="3" s="1"/>
  <c r="AK107" i="3"/>
  <c r="AK108" i="3" s="1"/>
  <c r="AK112" i="3"/>
  <c r="AN24" i="3"/>
  <c r="AN25" i="3" s="1"/>
  <c r="AJ115" i="3"/>
  <c r="AL105" i="3"/>
  <c r="AL83" i="3"/>
  <c r="AL84" i="3" s="1"/>
  <c r="AL74" i="3"/>
  <c r="AL39" i="3"/>
  <c r="AL40" i="3" s="1"/>
  <c r="AL43" i="3"/>
  <c r="AK48" i="3"/>
  <c r="AK51" i="3" s="1"/>
  <c r="AK57" i="3" s="1"/>
  <c r="AK71" i="3" s="1"/>
  <c r="AK76" i="3"/>
  <c r="AK78" i="3"/>
  <c r="AN77" i="3"/>
  <c r="AO96" i="3"/>
  <c r="AO37" i="3" s="1"/>
  <c r="AO38" i="3" s="1"/>
  <c r="AO95" i="3"/>
  <c r="AN64" i="3"/>
  <c r="AN65" i="3" s="1"/>
  <c r="AK115" i="3" l="1"/>
  <c r="AN68" i="3"/>
  <c r="AN69" i="3" s="1"/>
  <c r="AN70" i="3" s="1"/>
  <c r="AN30" i="3"/>
  <c r="AN33" i="3" s="1"/>
  <c r="AN26" i="3"/>
  <c r="AL112" i="3"/>
  <c r="AL107" i="3"/>
  <c r="AL108" i="3" s="1"/>
  <c r="AL106" i="3"/>
  <c r="AM106" i="3" s="1"/>
  <c r="AL48" i="3"/>
  <c r="AL51" i="3" s="1"/>
  <c r="AL57" i="3" s="1"/>
  <c r="AL71" i="3" s="1"/>
  <c r="AM105" i="3"/>
  <c r="AM83" i="3"/>
  <c r="AM84" i="3" s="1"/>
  <c r="AM74" i="3"/>
  <c r="AM39" i="3"/>
  <c r="AM40" i="3" s="1"/>
  <c r="AM43" i="3"/>
  <c r="AO94" i="3"/>
  <c r="AO22" i="3"/>
  <c r="AO23" i="3" s="1"/>
  <c r="AO75" i="3"/>
  <c r="AO97" i="3"/>
  <c r="AL76" i="3"/>
  <c r="AL78" i="3"/>
  <c r="AM48" i="3" l="1"/>
  <c r="AM51" i="3" s="1"/>
  <c r="AM57" i="3" s="1"/>
  <c r="AM71" i="3" s="1"/>
  <c r="AL115" i="3"/>
  <c r="AN105" i="3"/>
  <c r="AN74" i="3"/>
  <c r="AN83" i="3"/>
  <c r="AN84" i="3" s="1"/>
  <c r="AN39" i="3"/>
  <c r="AN40" i="3" s="1"/>
  <c r="AN43" i="3"/>
  <c r="AO24" i="3"/>
  <c r="AO25" i="3" s="1"/>
  <c r="AM76" i="3"/>
  <c r="AM78" i="3"/>
  <c r="AN106" i="3"/>
  <c r="AO77" i="3"/>
  <c r="AP96" i="3"/>
  <c r="AP37" i="3" s="1"/>
  <c r="AP38" i="3" s="1"/>
  <c r="AP95" i="3"/>
  <c r="AO64" i="3"/>
  <c r="AO65" i="3" s="1"/>
  <c r="AM107" i="3"/>
  <c r="AM108" i="3" s="1"/>
  <c r="AM112" i="3"/>
  <c r="AP97" i="3" l="1"/>
  <c r="AN48" i="3"/>
  <c r="AN51" i="3" s="1"/>
  <c r="AN57" i="3" s="1"/>
  <c r="AN71" i="3" s="1"/>
  <c r="AO68" i="3"/>
  <c r="AO69" i="3" s="1"/>
  <c r="AO70" i="3" s="1"/>
  <c r="AO30" i="3"/>
  <c r="AO33" i="3" s="1"/>
  <c r="AO26" i="3"/>
  <c r="AM115" i="3"/>
  <c r="AP94" i="3"/>
  <c r="AP22" i="3"/>
  <c r="AP23" i="3" s="1"/>
  <c r="AP75" i="3"/>
  <c r="AQ96" i="3"/>
  <c r="AQ37" i="3" s="1"/>
  <c r="AQ38" i="3" s="1"/>
  <c r="AQ95" i="3"/>
  <c r="AP77" i="3"/>
  <c r="AP64" i="3"/>
  <c r="AP65" i="3" s="1"/>
  <c r="AN76" i="3"/>
  <c r="AN78" i="3"/>
  <c r="AN107" i="3"/>
  <c r="AN108" i="3" s="1"/>
  <c r="AN112" i="3"/>
  <c r="AQ97" i="3" l="1"/>
  <c r="AN115" i="3"/>
  <c r="AQ94" i="3"/>
  <c r="AQ22" i="3"/>
  <c r="AQ23" i="3" s="1"/>
  <c r="AQ75" i="3"/>
  <c r="AR95" i="3"/>
  <c r="AR96" i="3"/>
  <c r="AR37" i="3" s="1"/>
  <c r="AR38" i="3" s="1"/>
  <c r="AQ77" i="3"/>
  <c r="AQ64" i="3"/>
  <c r="AQ65" i="3" s="1"/>
  <c r="AO105" i="3"/>
  <c r="AO74" i="3"/>
  <c r="AO39" i="3"/>
  <c r="AO40" i="3" s="1"/>
  <c r="AO83" i="3"/>
  <c r="AO84" i="3" s="1"/>
  <c r="AO43" i="3"/>
  <c r="AP24" i="3"/>
  <c r="AP25" i="3" s="1"/>
  <c r="AR97" i="3" l="1"/>
  <c r="AP68" i="3"/>
  <c r="AP69" i="3" s="1"/>
  <c r="AP70" i="3" s="1"/>
  <c r="AP30" i="3"/>
  <c r="AP33" i="3" s="1"/>
  <c r="AP26" i="3"/>
  <c r="AR94" i="3"/>
  <c r="AR22" i="3"/>
  <c r="AR23" i="3" s="1"/>
  <c r="AR75" i="3"/>
  <c r="AQ24" i="3"/>
  <c r="AQ25" i="3" s="1"/>
  <c r="AO48" i="3"/>
  <c r="AO51" i="3" s="1"/>
  <c r="AO57" i="3" s="1"/>
  <c r="AO71" i="3" s="1"/>
  <c r="AR77" i="3"/>
  <c r="AS96" i="3"/>
  <c r="AS37" i="3" s="1"/>
  <c r="AS38" i="3" s="1"/>
  <c r="AS95" i="3"/>
  <c r="AR64" i="3"/>
  <c r="AR65" i="3" s="1"/>
  <c r="AO76" i="3"/>
  <c r="AO78" i="3"/>
  <c r="AO107" i="3"/>
  <c r="AO108" i="3" s="1"/>
  <c r="AO112" i="3"/>
  <c r="AO106" i="3"/>
  <c r="AQ68" i="3" l="1"/>
  <c r="AQ69" i="3" s="1"/>
  <c r="AQ70" i="3" s="1"/>
  <c r="AQ26" i="3"/>
  <c r="AQ30" i="3"/>
  <c r="AQ33" i="3" s="1"/>
  <c r="AR24" i="3"/>
  <c r="AR25" i="3" s="1"/>
  <c r="AP105" i="3"/>
  <c r="AP83" i="3"/>
  <c r="AP84" i="3" s="1"/>
  <c r="AP74" i="3"/>
  <c r="AP39" i="3"/>
  <c r="AP40" i="3" s="1"/>
  <c r="AP43" i="3"/>
  <c r="AO115" i="3"/>
  <c r="AS94" i="3"/>
  <c r="AS22" i="3"/>
  <c r="AS23" i="3" s="1"/>
  <c r="AS75" i="3"/>
  <c r="AS97" i="3"/>
  <c r="AR68" i="3" l="1"/>
  <c r="AR69" i="3" s="1"/>
  <c r="AR70" i="3" s="1"/>
  <c r="AR30" i="3"/>
  <c r="AR33" i="3" s="1"/>
  <c r="AR26" i="3"/>
  <c r="AS77" i="3"/>
  <c r="AT96" i="3"/>
  <c r="AT37" i="3" s="1"/>
  <c r="AT38" i="3" s="1"/>
  <c r="AT95" i="3"/>
  <c r="AS64" i="3"/>
  <c r="AS65" i="3" s="1"/>
  <c r="AP76" i="3"/>
  <c r="AP78" i="3"/>
  <c r="AP48" i="3"/>
  <c r="AP51" i="3" s="1"/>
  <c r="AP57" i="3" s="1"/>
  <c r="AP71" i="3" s="1"/>
  <c r="AQ105" i="3"/>
  <c r="AQ83" i="3"/>
  <c r="AQ84" i="3" s="1"/>
  <c r="AQ74" i="3"/>
  <c r="AQ39" i="3"/>
  <c r="AQ40" i="3" s="1"/>
  <c r="AQ43" i="3"/>
  <c r="AS24" i="3"/>
  <c r="AS25" i="3" s="1"/>
  <c r="AP112" i="3"/>
  <c r="AP107" i="3"/>
  <c r="AP108" i="3" s="1"/>
  <c r="AP106" i="3"/>
  <c r="AQ106" i="3" s="1"/>
  <c r="AT97" i="3" l="1"/>
  <c r="AU95" i="3" s="1"/>
  <c r="AQ48" i="3"/>
  <c r="AQ51" i="3" s="1"/>
  <c r="AQ57" i="3" s="1"/>
  <c r="AQ71" i="3" s="1"/>
  <c r="AS68" i="3"/>
  <c r="AS69" i="3" s="1"/>
  <c r="AS30" i="3"/>
  <c r="AS33" i="3" s="1"/>
  <c r="AS26" i="3"/>
  <c r="AQ76" i="3"/>
  <c r="AQ78" i="3"/>
  <c r="AU96" i="3"/>
  <c r="AU37" i="3" s="1"/>
  <c r="AU38" i="3" s="1"/>
  <c r="AT77" i="3"/>
  <c r="AQ112" i="3"/>
  <c r="AQ107" i="3"/>
  <c r="AQ108" i="3" s="1"/>
  <c r="AR105" i="3"/>
  <c r="AR74" i="3"/>
  <c r="AR83" i="3"/>
  <c r="AR84" i="3" s="1"/>
  <c r="AR39" i="3"/>
  <c r="AR40" i="3" s="1"/>
  <c r="AR43" i="3"/>
  <c r="AT94" i="3"/>
  <c r="AT22" i="3"/>
  <c r="AT23" i="3" s="1"/>
  <c r="AT75" i="3"/>
  <c r="AR106" i="3"/>
  <c r="AP115" i="3"/>
  <c r="AS70" i="3"/>
  <c r="AT64" i="3" l="1"/>
  <c r="AT65" i="3" s="1"/>
  <c r="AU97" i="3"/>
  <c r="AV95" i="3" s="1"/>
  <c r="AR48" i="3"/>
  <c r="AR51" i="3" s="1"/>
  <c r="AR57" i="3" s="1"/>
  <c r="AR71" i="3" s="1"/>
  <c r="AQ115" i="3"/>
  <c r="AR107" i="3"/>
  <c r="AR108" i="3" s="1"/>
  <c r="AR112" i="3"/>
  <c r="AV96" i="3"/>
  <c r="AV37" i="3" s="1"/>
  <c r="AV38" i="3" s="1"/>
  <c r="AU64" i="3"/>
  <c r="AU65" i="3" s="1"/>
  <c r="AU77" i="3"/>
  <c r="AT24" i="3"/>
  <c r="AT25" i="3" s="1"/>
  <c r="AU94" i="3"/>
  <c r="AU22" i="3"/>
  <c r="AU23" i="3" s="1"/>
  <c r="AU75" i="3"/>
  <c r="AS105" i="3"/>
  <c r="AS74" i="3"/>
  <c r="AS39" i="3"/>
  <c r="AS40" i="3" s="1"/>
  <c r="AS83" i="3"/>
  <c r="AS84" i="3" s="1"/>
  <c r="AS43" i="3"/>
  <c r="AR76" i="3"/>
  <c r="AR78" i="3"/>
  <c r="AV97" i="3" l="1"/>
  <c r="AW95" i="3" s="1"/>
  <c r="AS48" i="3"/>
  <c r="AS51" i="3" s="1"/>
  <c r="AS57" i="3" s="1"/>
  <c r="AS71" i="3" s="1"/>
  <c r="AT68" i="3"/>
  <c r="AT69" i="3" s="1"/>
  <c r="AT70" i="3" s="1"/>
  <c r="AT30" i="3"/>
  <c r="AT33" i="3" s="1"/>
  <c r="AT26" i="3"/>
  <c r="AS76" i="3"/>
  <c r="AS78" i="3"/>
  <c r="AV77" i="3"/>
  <c r="AW96" i="3"/>
  <c r="AW37" i="3" s="1"/>
  <c r="AW38" i="3" s="1"/>
  <c r="AV64" i="3"/>
  <c r="AV65" i="3" s="1"/>
  <c r="AS107" i="3"/>
  <c r="AS108" i="3" s="1"/>
  <c r="AS112" i="3"/>
  <c r="AR115" i="3"/>
  <c r="AU24" i="3"/>
  <c r="AU25" i="3" s="1"/>
  <c r="AV94" i="3"/>
  <c r="AV22" i="3"/>
  <c r="AV23" i="3" s="1"/>
  <c r="AV75" i="3"/>
  <c r="AS106" i="3"/>
  <c r="AU68" i="3" l="1"/>
  <c r="AU69" i="3" s="1"/>
  <c r="AU70" i="3" s="1"/>
  <c r="AU26" i="3"/>
  <c r="AU30" i="3"/>
  <c r="AU33" i="3" s="1"/>
  <c r="AS115" i="3"/>
  <c r="AV24" i="3"/>
  <c r="AV25" i="3" s="1"/>
  <c r="AT105" i="3"/>
  <c r="AT83" i="3"/>
  <c r="AT84" i="3" s="1"/>
  <c r="AT74" i="3"/>
  <c r="AT39" i="3"/>
  <c r="AT40" i="3" s="1"/>
  <c r="AT43" i="3"/>
  <c r="AW94" i="3"/>
  <c r="AW22" i="3"/>
  <c r="AW23" i="3" s="1"/>
  <c r="AW75" i="3"/>
  <c r="AW97" i="3"/>
  <c r="AV68" i="3" l="1"/>
  <c r="AV69" i="3" s="1"/>
  <c r="AV70" i="3" s="1"/>
  <c r="AV30" i="3"/>
  <c r="AV33" i="3" s="1"/>
  <c r="AV26" i="3"/>
  <c r="AT76" i="3"/>
  <c r="AT78" i="3"/>
  <c r="AT112" i="3"/>
  <c r="AT107" i="3"/>
  <c r="AT108" i="3" s="1"/>
  <c r="AW24" i="3"/>
  <c r="AW25" i="3" s="1"/>
  <c r="AU105" i="3"/>
  <c r="AU83" i="3"/>
  <c r="AU84" i="3" s="1"/>
  <c r="AU74" i="3"/>
  <c r="AU39" i="3"/>
  <c r="AU43" i="3"/>
  <c r="AW77" i="3"/>
  <c r="AX96" i="3"/>
  <c r="AX37" i="3" s="1"/>
  <c r="AX38" i="3" s="1"/>
  <c r="AX95" i="3"/>
  <c r="AW64" i="3"/>
  <c r="AW65" i="3" s="1"/>
  <c r="AT48" i="3"/>
  <c r="AT51" i="3" s="1"/>
  <c r="AT57" i="3" s="1"/>
  <c r="AT71" i="3" s="1"/>
  <c r="AU40" i="3"/>
  <c r="AT106" i="3"/>
  <c r="AU106" i="3" s="1"/>
  <c r="AX97" i="3" l="1"/>
  <c r="AU76" i="3"/>
  <c r="AU78" i="3"/>
  <c r="AW68" i="3"/>
  <c r="AW69" i="3" s="1"/>
  <c r="AW70" i="3" s="1"/>
  <c r="AW30" i="3"/>
  <c r="AW33" i="3" s="1"/>
  <c r="AW26" i="3"/>
  <c r="AX94" i="3"/>
  <c r="AX22" i="3"/>
  <c r="AX23" i="3" s="1"/>
  <c r="AX75" i="3"/>
  <c r="AT115" i="3"/>
  <c r="AU108" i="3"/>
  <c r="AU48" i="3"/>
  <c r="AU51" i="3" s="1"/>
  <c r="AU57" i="3" s="1"/>
  <c r="AU71" i="3" s="1"/>
  <c r="AU107" i="3"/>
  <c r="AU112" i="3"/>
  <c r="AV105" i="3"/>
  <c r="AV106" i="3" s="1"/>
  <c r="AV74" i="3"/>
  <c r="AV83" i="3"/>
  <c r="AV84" i="3" s="1"/>
  <c r="AV39" i="3"/>
  <c r="AV40" i="3" s="1"/>
  <c r="AV43" i="3"/>
  <c r="AY96" i="3"/>
  <c r="AY37" i="3" s="1"/>
  <c r="AY38" i="3" s="1"/>
  <c r="AY95" i="3"/>
  <c r="AX77" i="3"/>
  <c r="AX64" i="3"/>
  <c r="AX65" i="3" s="1"/>
  <c r="AY97" i="3" l="1"/>
  <c r="AV48" i="3"/>
  <c r="AV51" i="3" s="1"/>
  <c r="AV57" i="3" s="1"/>
  <c r="AV71" i="3" s="1"/>
  <c r="AY94" i="3"/>
  <c r="AY22" i="3"/>
  <c r="AY23" i="3" s="1"/>
  <c r="AY75" i="3"/>
  <c r="AV76" i="3"/>
  <c r="AV78" i="3"/>
  <c r="AU115" i="3"/>
  <c r="AZ95" i="3"/>
  <c r="AZ96" i="3"/>
  <c r="AZ37" i="3" s="1"/>
  <c r="AZ38" i="3" s="1"/>
  <c r="AY64" i="3"/>
  <c r="AY65" i="3" s="1"/>
  <c r="AY77" i="3"/>
  <c r="AV112" i="3"/>
  <c r="AV107" i="3"/>
  <c r="AV108" i="3" s="1"/>
  <c r="AX25" i="3"/>
  <c r="AX24" i="3"/>
  <c r="AW105" i="3"/>
  <c r="AW106" i="3" s="1"/>
  <c r="AW74" i="3"/>
  <c r="AW83" i="3"/>
  <c r="AW84" i="3" s="1"/>
  <c r="AW39" i="3"/>
  <c r="AW40" i="3" s="1"/>
  <c r="AW43" i="3"/>
  <c r="AZ97" i="3" l="1"/>
  <c r="AW48" i="3"/>
  <c r="AW51" i="3" s="1"/>
  <c r="AW57" i="3" s="1"/>
  <c r="AW71" i="3" s="1"/>
  <c r="AV115" i="3"/>
  <c r="AX68" i="3"/>
  <c r="AX69" i="3" s="1"/>
  <c r="AX70" i="3" s="1"/>
  <c r="AX30" i="3"/>
  <c r="AX33" i="3" s="1"/>
  <c r="AX26" i="3"/>
  <c r="C16" i="2"/>
  <c r="C17" i="2" s="1"/>
  <c r="AZ77" i="3"/>
  <c r="BA96" i="3"/>
  <c r="BA37" i="3" s="1"/>
  <c r="BA38" i="3" s="1"/>
  <c r="BA95" i="3"/>
  <c r="AZ64" i="3"/>
  <c r="AZ65" i="3" s="1"/>
  <c r="AW76" i="3"/>
  <c r="AW78" i="3"/>
  <c r="AW107" i="3"/>
  <c r="AW108" i="3" s="1"/>
  <c r="AW112" i="3"/>
  <c r="AZ94" i="3"/>
  <c r="AZ22" i="3"/>
  <c r="AZ23" i="3" s="1"/>
  <c r="AZ75" i="3"/>
  <c r="AY24" i="3"/>
  <c r="AY25" i="3" s="1"/>
  <c r="AW115" i="3" l="1"/>
  <c r="AY68" i="3"/>
  <c r="AY69" i="3" s="1"/>
  <c r="AY70" i="3" s="1"/>
  <c r="AY26" i="3"/>
  <c r="AY30" i="3"/>
  <c r="AY33" i="3" s="1"/>
  <c r="AX105" i="3"/>
  <c r="AX83" i="3"/>
  <c r="AX84" i="3" s="1"/>
  <c r="AX74" i="3"/>
  <c r="AX39" i="3"/>
  <c r="AX40" i="3" s="1"/>
  <c r="AX43" i="3"/>
  <c r="AZ24" i="3"/>
  <c r="AZ25" i="3" s="1"/>
  <c r="BA94" i="3"/>
  <c r="BA22" i="3"/>
  <c r="BA23" i="3" s="1"/>
  <c r="BA75" i="3"/>
  <c r="BA97" i="3"/>
  <c r="AX112" i="3" l="1"/>
  <c r="AX107" i="3"/>
  <c r="AX108" i="3" s="1"/>
  <c r="AX106" i="3"/>
  <c r="AX48" i="3"/>
  <c r="AX51" i="3" s="1"/>
  <c r="AX57" i="3" s="1"/>
  <c r="AX71" i="3" s="1"/>
  <c r="AZ68" i="3"/>
  <c r="AZ69" i="3" s="1"/>
  <c r="AZ70" i="3" s="1"/>
  <c r="AZ30" i="3"/>
  <c r="AZ33" i="3" s="1"/>
  <c r="AZ26" i="3"/>
  <c r="BA24" i="3"/>
  <c r="BA25" i="3" s="1"/>
  <c r="BB96" i="3"/>
  <c r="BB37" i="3" s="1"/>
  <c r="BB38" i="3" s="1"/>
  <c r="BA77" i="3"/>
  <c r="BA64" i="3"/>
  <c r="BA65" i="3" s="1"/>
  <c r="BB95" i="3"/>
  <c r="AX76" i="3"/>
  <c r="AX78" i="3"/>
  <c r="AY105" i="3"/>
  <c r="AY83" i="3"/>
  <c r="AY84" i="3" s="1"/>
  <c r="AY74" i="3"/>
  <c r="AY39" i="3"/>
  <c r="AY40" i="3" s="1"/>
  <c r="AY43" i="3"/>
  <c r="BA68" i="3" l="1"/>
  <c r="BA69" i="3" s="1"/>
  <c r="BA30" i="3"/>
  <c r="BA33" i="3" s="1"/>
  <c r="BA26" i="3"/>
  <c r="AZ40" i="3"/>
  <c r="AY48" i="3"/>
  <c r="AY51" i="3" s="1"/>
  <c r="AY57" i="3" s="1"/>
  <c r="AY71" i="3" s="1"/>
  <c r="AY107" i="3"/>
  <c r="AY112" i="3"/>
  <c r="BA70" i="3"/>
  <c r="BB97" i="3"/>
  <c r="AZ105" i="3"/>
  <c r="AZ74" i="3"/>
  <c r="AZ83" i="3"/>
  <c r="AZ84" i="3" s="1"/>
  <c r="AZ39" i="3"/>
  <c r="AZ43" i="3"/>
  <c r="AY106" i="3"/>
  <c r="BB94" i="3"/>
  <c r="BB22" i="3"/>
  <c r="BB23" i="3" s="1"/>
  <c r="BB75" i="3"/>
  <c r="AX115" i="3"/>
  <c r="AY108" i="3"/>
  <c r="AY76" i="3"/>
  <c r="AY78" i="3"/>
  <c r="AZ48" i="3" l="1"/>
  <c r="AZ51" i="3" s="1"/>
  <c r="AZ57" i="3" s="1"/>
  <c r="AZ71" i="3" s="1"/>
  <c r="AZ106" i="3"/>
  <c r="AZ76" i="3"/>
  <c r="AZ78" i="3"/>
  <c r="AZ107" i="3"/>
  <c r="AZ108" i="3" s="1"/>
  <c r="AZ112" i="3"/>
  <c r="BA105" i="3"/>
  <c r="BA74" i="3"/>
  <c r="BA83" i="3"/>
  <c r="BA84" i="3" s="1"/>
  <c r="BA39" i="3"/>
  <c r="BA40" i="3" s="1"/>
  <c r="BA43" i="3"/>
  <c r="AY115" i="3"/>
  <c r="BB24" i="3"/>
  <c r="BB25" i="3" s="1"/>
  <c r="BC96" i="3"/>
  <c r="BC37" i="3" s="1"/>
  <c r="BC38" i="3" s="1"/>
  <c r="BC95" i="3"/>
  <c r="BC97" i="3"/>
  <c r="BB77" i="3"/>
  <c r="BB64" i="3"/>
  <c r="BB65" i="3" s="1"/>
  <c r="BA48" i="3" l="1"/>
  <c r="BA51" i="3" s="1"/>
  <c r="BA57" i="3" s="1"/>
  <c r="BA71" i="3" s="1"/>
  <c r="BB68" i="3"/>
  <c r="BB69" i="3" s="1"/>
  <c r="BB30" i="3"/>
  <c r="BB33" i="3" s="1"/>
  <c r="BB26" i="3"/>
  <c r="AZ115" i="3"/>
  <c r="BA107" i="3"/>
  <c r="BA108" i="3" s="1"/>
  <c r="BA112" i="3"/>
  <c r="BD95" i="3"/>
  <c r="BD96" i="3"/>
  <c r="BD37" i="3" s="1"/>
  <c r="BD38" i="3" s="1"/>
  <c r="BC64" i="3"/>
  <c r="BC65" i="3" s="1"/>
  <c r="BC77" i="3"/>
  <c r="BA106" i="3"/>
  <c r="BB70" i="3"/>
  <c r="BC94" i="3"/>
  <c r="BC22" i="3"/>
  <c r="BC23" i="3" s="1"/>
  <c r="BC75" i="3"/>
  <c r="BA76" i="3"/>
  <c r="BA78" i="3"/>
  <c r="BA115" i="3" l="1"/>
  <c r="BB105" i="3"/>
  <c r="BB83" i="3"/>
  <c r="BB84" i="3" s="1"/>
  <c r="BB74" i="3"/>
  <c r="BB39" i="3"/>
  <c r="BB40" i="3" s="1"/>
  <c r="BB43" i="3"/>
  <c r="BC24" i="3"/>
  <c r="BC25" i="3" s="1"/>
  <c r="BD94" i="3"/>
  <c r="BD22" i="3"/>
  <c r="BD23" i="3" s="1"/>
  <c r="BD75" i="3"/>
  <c r="BD97" i="3"/>
  <c r="BB106" i="3"/>
  <c r="BC68" i="3" l="1"/>
  <c r="BC69" i="3" s="1"/>
  <c r="BC70" i="3" s="1"/>
  <c r="BC26" i="3"/>
  <c r="BC30" i="3"/>
  <c r="BC33" i="3" s="1"/>
  <c r="BB112" i="3"/>
  <c r="BB107" i="3"/>
  <c r="BB108" i="3" s="1"/>
  <c r="BD24" i="3"/>
  <c r="BD25" i="3" s="1"/>
  <c r="BB48" i="3"/>
  <c r="BB51" i="3" s="1"/>
  <c r="BB57" i="3" s="1"/>
  <c r="BB71" i="3" s="1"/>
  <c r="BE96" i="3"/>
  <c r="BE37" i="3" s="1"/>
  <c r="BE38" i="3" s="1"/>
  <c r="BD77" i="3"/>
  <c r="BE95" i="3"/>
  <c r="BD64" i="3"/>
  <c r="BD65" i="3" s="1"/>
  <c r="BB76" i="3"/>
  <c r="BB78" i="3"/>
  <c r="BE97" i="3" l="1"/>
  <c r="BD68" i="3"/>
  <c r="BD69" i="3" s="1"/>
  <c r="BD30" i="3"/>
  <c r="BD33" i="3" s="1"/>
  <c r="BD26" i="3"/>
  <c r="BF96" i="3"/>
  <c r="BF37" i="3" s="1"/>
  <c r="BF38" i="3" s="1"/>
  <c r="BE77" i="3"/>
  <c r="BF95" i="3"/>
  <c r="BE64" i="3"/>
  <c r="BE65" i="3" s="1"/>
  <c r="BC105" i="3"/>
  <c r="BC83" i="3"/>
  <c r="BC84" i="3" s="1"/>
  <c r="BC74" i="3"/>
  <c r="BC39" i="3"/>
  <c r="BC40" i="3" s="1"/>
  <c r="BC43" i="3"/>
  <c r="BD70" i="3"/>
  <c r="BE94" i="3"/>
  <c r="BE22" i="3"/>
  <c r="BE23" i="3" s="1"/>
  <c r="BE75" i="3"/>
  <c r="BB115" i="3"/>
  <c r="BF97" i="3" l="1"/>
  <c r="BG95" i="3" s="1"/>
  <c r="BF94" i="3"/>
  <c r="BF22" i="3"/>
  <c r="BF23" i="3" s="1"/>
  <c r="BF75" i="3"/>
  <c r="BG96" i="3"/>
  <c r="BG37" i="3" s="1"/>
  <c r="BG38" i="3" s="1"/>
  <c r="BF77" i="3"/>
  <c r="BF64" i="3"/>
  <c r="BF65" i="3" s="1"/>
  <c r="BC76" i="3"/>
  <c r="BC78" i="3"/>
  <c r="BC107" i="3"/>
  <c r="BC108" i="3" s="1"/>
  <c r="BC112" i="3"/>
  <c r="BC106" i="3"/>
  <c r="BD106" i="3" s="1"/>
  <c r="BD105" i="3"/>
  <c r="BD74" i="3"/>
  <c r="BD83" i="3"/>
  <c r="BD84" i="3" s="1"/>
  <c r="BD39" i="3"/>
  <c r="BD43" i="3"/>
  <c r="BE24" i="3"/>
  <c r="BE25" i="3" s="1"/>
  <c r="BD40" i="3"/>
  <c r="BC48" i="3"/>
  <c r="BC51" i="3" s="1"/>
  <c r="BC57" i="3" s="1"/>
  <c r="BC71" i="3" s="1"/>
  <c r="BE68" i="3" l="1"/>
  <c r="BE69" i="3" s="1"/>
  <c r="BE70" i="3" s="1"/>
  <c r="BE30" i="3"/>
  <c r="BE33" i="3" s="1"/>
  <c r="BE26" i="3"/>
  <c r="BD76" i="3"/>
  <c r="BD78" i="3"/>
  <c r="BD107" i="3"/>
  <c r="BD108" i="3" s="1"/>
  <c r="BD112" i="3"/>
  <c r="BD48" i="3"/>
  <c r="BD51" i="3" s="1"/>
  <c r="BD57" i="3" s="1"/>
  <c r="BD71" i="3" s="1"/>
  <c r="BG94" i="3"/>
  <c r="BG22" i="3"/>
  <c r="BG23" i="3" s="1"/>
  <c r="BG75" i="3"/>
  <c r="BF24" i="3"/>
  <c r="BF25" i="3" s="1"/>
  <c r="BC115" i="3"/>
  <c r="BG97" i="3"/>
  <c r="BD115" i="3" l="1"/>
  <c r="BG24" i="3"/>
  <c r="BG25" i="3" s="1"/>
  <c r="BH96" i="3"/>
  <c r="BH37" i="3" s="1"/>
  <c r="BH38" i="3" s="1"/>
  <c r="BH95" i="3"/>
  <c r="BG77" i="3"/>
  <c r="BG64" i="3"/>
  <c r="BG65" i="3" s="1"/>
  <c r="BE105" i="3"/>
  <c r="BE74" i="3"/>
  <c r="BE39" i="3"/>
  <c r="BE40" i="3" s="1"/>
  <c r="BE83" i="3"/>
  <c r="BE84" i="3" s="1"/>
  <c r="BE43" i="3"/>
  <c r="BF68" i="3"/>
  <c r="BF69" i="3" s="1"/>
  <c r="BF70" i="3" s="1"/>
  <c r="BF30" i="3"/>
  <c r="BF33" i="3" s="1"/>
  <c r="BF26" i="3"/>
  <c r="BG68" i="3" l="1"/>
  <c r="BG69" i="3" s="1"/>
  <c r="BG26" i="3"/>
  <c r="BG30" i="3"/>
  <c r="BG33" i="3" s="1"/>
  <c r="BE107" i="3"/>
  <c r="BE108" i="3" s="1"/>
  <c r="BE112" i="3"/>
  <c r="BE106" i="3"/>
  <c r="BH94" i="3"/>
  <c r="BH22" i="3"/>
  <c r="BH23" i="3" s="1"/>
  <c r="BH75" i="3"/>
  <c r="BE76" i="3"/>
  <c r="BE78" i="3"/>
  <c r="BF105" i="3"/>
  <c r="BF83" i="3"/>
  <c r="BF84" i="3" s="1"/>
  <c r="BF74" i="3"/>
  <c r="BF39" i="3"/>
  <c r="BF40" i="3" s="1"/>
  <c r="BF43" i="3"/>
  <c r="BE48" i="3"/>
  <c r="BE51" i="3" s="1"/>
  <c r="BE57" i="3" s="1"/>
  <c r="BE71" i="3" s="1"/>
  <c r="BG70" i="3"/>
  <c r="BH97" i="3"/>
  <c r="BF48" i="3" l="1"/>
  <c r="BF51" i="3" s="1"/>
  <c r="BF57" i="3" s="1"/>
  <c r="BF71" i="3" s="1"/>
  <c r="BI96" i="3"/>
  <c r="BI37" i="3" s="1"/>
  <c r="BI38" i="3" s="1"/>
  <c r="BH77" i="3"/>
  <c r="BI95" i="3"/>
  <c r="BH64" i="3"/>
  <c r="BH65" i="3" s="1"/>
  <c r="BF112" i="3"/>
  <c r="BF107" i="3"/>
  <c r="BF108" i="3" s="1"/>
  <c r="BH24" i="3"/>
  <c r="BH25" i="3" s="1"/>
  <c r="BE115" i="3"/>
  <c r="BG105" i="3"/>
  <c r="BG83" i="3"/>
  <c r="BG84" i="3" s="1"/>
  <c r="BG74" i="3"/>
  <c r="BG39" i="3"/>
  <c r="BG40" i="3" s="1"/>
  <c r="BG43" i="3"/>
  <c r="BF76" i="3"/>
  <c r="BF78" i="3"/>
  <c r="BF106" i="3"/>
  <c r="BG48" i="3" l="1"/>
  <c r="BG51" i="3" s="1"/>
  <c r="BG57" i="3" s="1"/>
  <c r="BG71" i="3" s="1"/>
  <c r="BH68" i="3"/>
  <c r="BH69" i="3" s="1"/>
  <c r="BH70" i="3" s="1"/>
  <c r="BH30" i="3"/>
  <c r="BH33" i="3" s="1"/>
  <c r="BH26" i="3"/>
  <c r="BI97" i="3"/>
  <c r="BG112" i="3"/>
  <c r="BG107" i="3"/>
  <c r="BG108" i="3" s="1"/>
  <c r="BG106" i="3"/>
  <c r="BF115" i="3"/>
  <c r="BI94" i="3"/>
  <c r="BI22" i="3"/>
  <c r="BI23" i="3" s="1"/>
  <c r="BI75" i="3"/>
  <c r="BG76" i="3"/>
  <c r="BG78" i="3"/>
  <c r="BI24" i="3" l="1"/>
  <c r="BI25" i="3" s="1"/>
  <c r="BG115" i="3"/>
  <c r="BH105" i="3"/>
  <c r="BH74" i="3"/>
  <c r="BH83" i="3"/>
  <c r="BH84" i="3" s="1"/>
  <c r="BH39" i="3"/>
  <c r="BH40" i="3" s="1"/>
  <c r="BH43" i="3"/>
  <c r="BJ96" i="3"/>
  <c r="BJ37" i="3" s="1"/>
  <c r="BJ38" i="3" s="1"/>
  <c r="BI77" i="3"/>
  <c r="BJ95" i="3"/>
  <c r="BI64" i="3"/>
  <c r="BI65" i="3" s="1"/>
  <c r="BH106" i="3"/>
  <c r="BI68" i="3" l="1"/>
  <c r="BI69" i="3" s="1"/>
  <c r="BI30" i="3"/>
  <c r="BI33" i="3" s="1"/>
  <c r="BI26" i="3"/>
  <c r="BJ94" i="3"/>
  <c r="BJ22" i="3"/>
  <c r="BJ23" i="3" s="1"/>
  <c r="BJ75" i="3"/>
  <c r="BH48" i="3"/>
  <c r="BH51" i="3" s="1"/>
  <c r="BH57" i="3" s="1"/>
  <c r="BH71" i="3" s="1"/>
  <c r="BJ97" i="3"/>
  <c r="BI70" i="3"/>
  <c r="BH76" i="3"/>
  <c r="BH78" i="3"/>
  <c r="BH107" i="3"/>
  <c r="BH108" i="3" s="1"/>
  <c r="BH112" i="3"/>
  <c r="BJ77" i="3" l="1"/>
  <c r="BJ64" i="3"/>
  <c r="BJ65" i="3" s="1"/>
  <c r="BI105" i="3"/>
  <c r="BI74" i="3"/>
  <c r="BI39" i="3"/>
  <c r="BI40" i="3" s="1"/>
  <c r="BI83" i="3"/>
  <c r="BI84" i="3" s="1"/>
  <c r="BI43" i="3"/>
  <c r="BH115" i="3"/>
  <c r="BJ24" i="3"/>
  <c r="BJ25" i="3" s="1"/>
  <c r="BJ68" i="3" l="1"/>
  <c r="BJ69" i="3" s="1"/>
  <c r="BJ30" i="3"/>
  <c r="BJ33" i="3" s="1"/>
  <c r="BJ26" i="3"/>
  <c r="BJ70" i="3"/>
  <c r="BI107" i="3"/>
  <c r="BI108" i="3" s="1"/>
  <c r="BI112" i="3"/>
  <c r="BI106" i="3"/>
  <c r="BI48" i="3"/>
  <c r="BI51" i="3" s="1"/>
  <c r="BI57" i="3" s="1"/>
  <c r="BI71" i="3" s="1"/>
  <c r="BI76" i="3"/>
  <c r="BI78" i="3"/>
  <c r="BJ105" i="3" l="1"/>
  <c r="BJ83" i="3"/>
  <c r="BJ84" i="3" s="1"/>
  <c r="BJ74" i="3"/>
  <c r="BJ39" i="3"/>
  <c r="BJ40" i="3" s="1"/>
  <c r="BJ48" i="3" s="1"/>
  <c r="BJ51" i="3" s="1"/>
  <c r="BJ57" i="3" s="1"/>
  <c r="BJ71" i="3" s="1"/>
  <c r="BJ43" i="3"/>
  <c r="BI115" i="3"/>
  <c r="BJ76" i="3" l="1"/>
  <c r="BJ78" i="3"/>
  <c r="BJ107" i="3"/>
  <c r="BJ108" i="3" s="1"/>
  <c r="BJ115" i="3" s="1"/>
  <c r="BJ111" i="3"/>
  <c r="BJ112" i="3" s="1"/>
  <c r="BJ106" i="3"/>
</calcChain>
</file>

<file path=xl/sharedStrings.xml><?xml version="1.0" encoding="utf-8"?>
<sst xmlns="http://schemas.openxmlformats.org/spreadsheetml/2006/main" count="181" uniqueCount="154">
  <si>
    <t>Исходные данные</t>
  </si>
  <si>
    <t>Целевой объем выпуска</t>
  </si>
  <si>
    <t>м3</t>
  </si>
  <si>
    <t>Объем выпуска м3/мес.</t>
  </si>
  <si>
    <t>Объем выпуска м3/год.</t>
  </si>
  <si>
    <t>Продукция</t>
  </si>
  <si>
    <t>Цена тыс.р./м3 без НДС</t>
  </si>
  <si>
    <t>Рентабельность, %</t>
  </si>
  <si>
    <t>Доля в выпуске, %</t>
  </si>
  <si>
    <t>Выпуск, м3/мес</t>
  </si>
  <si>
    <t>Выручка, тыс.руб/мес.</t>
  </si>
  <si>
    <t>Валовая прибыль, тыс.р.</t>
  </si>
  <si>
    <t>Блоки I группы (свыше 5 м 3)-3%</t>
  </si>
  <si>
    <t>Блоки II группы (от 3 до 5 м3)-1,6%</t>
  </si>
  <si>
    <t>Блоки III группы (от 0,7 до 3м3)-4,7%</t>
  </si>
  <si>
    <t>Блоки IV группы (от 0,1 до 0,7м3)-20,7%</t>
  </si>
  <si>
    <t>Продукт 5</t>
  </si>
  <si>
    <t>СУММА</t>
  </si>
  <si>
    <t>Инвестиции</t>
  </si>
  <si>
    <t>Сумма, тыс. руб.</t>
  </si>
  <si>
    <t>Оборудование</t>
  </si>
  <si>
    <t>Лицензирование и подготовка участка</t>
  </si>
  <si>
    <t>Поизводство</t>
  </si>
  <si>
    <t xml:space="preserve">Итого: </t>
  </si>
  <si>
    <t>Текущие расходы</t>
  </si>
  <si>
    <t>Материальные расходы</t>
  </si>
  <si>
    <t xml:space="preserve">Аренда </t>
  </si>
  <si>
    <t xml:space="preserve">ФОТ </t>
  </si>
  <si>
    <t>Налоги и сбооры</t>
  </si>
  <si>
    <t xml:space="preserve">Итого </t>
  </si>
  <si>
    <t>Налоги</t>
  </si>
  <si>
    <t>Ставка</t>
  </si>
  <si>
    <t>НДС</t>
  </si>
  <si>
    <t>Налог на прибыль</t>
  </si>
  <si>
    <t>Доли в капитале</t>
  </si>
  <si>
    <t>Инициатор</t>
  </si>
  <si>
    <t>Инвестор</t>
  </si>
  <si>
    <t>Прочие</t>
  </si>
  <si>
    <t>Отсрочка поступления выручки, мес.</t>
  </si>
  <si>
    <t>Запасы, незавершенное производство, мес.</t>
  </si>
  <si>
    <t>Ставка амортизации</t>
  </si>
  <si>
    <t>Результаты</t>
  </si>
  <si>
    <t>Показатели</t>
  </si>
  <si>
    <t>Ед. изм.</t>
  </si>
  <si>
    <t>Значения</t>
  </si>
  <si>
    <t>Потребность в финансировании, всего</t>
  </si>
  <si>
    <t>тыс. руб.</t>
  </si>
  <si>
    <t>в том числе:</t>
  </si>
  <si>
    <t>капитальные затраты</t>
  </si>
  <si>
    <t>оборотный капитал</t>
  </si>
  <si>
    <t>Источники финансирования</t>
  </si>
  <si>
    <t>средства инвестора</t>
  </si>
  <si>
    <t>реинвестирование прибыли</t>
  </si>
  <si>
    <t>Объем производства</t>
  </si>
  <si>
    <t>М3/год</t>
  </si>
  <si>
    <t>Средняя цена (без НДС)</t>
  </si>
  <si>
    <t>тыс. руб./М3</t>
  </si>
  <si>
    <t>Выручка (без НДС)</t>
  </si>
  <si>
    <t>тыс. руб./год</t>
  </si>
  <si>
    <t>Валовая прибыль</t>
  </si>
  <si>
    <t>Рентабельность по валовой прибыли</t>
  </si>
  <si>
    <t>%</t>
  </si>
  <si>
    <t>Чистая прибыль</t>
  </si>
  <si>
    <t>Рентабельность по чистой прибыли</t>
  </si>
  <si>
    <t>Показатели эффективности проекта</t>
  </si>
  <si>
    <t>Срок окупаемости</t>
  </si>
  <si>
    <t>лет</t>
  </si>
  <si>
    <t>Средняя рентабельность инвестиций (ROI), %</t>
  </si>
  <si>
    <t>Чистая текущая стоимость (NPV)*</t>
  </si>
  <si>
    <t>Внутренняя ставка доходности (IRR)</t>
  </si>
  <si>
    <t>Финансовый расчет</t>
  </si>
  <si>
    <t>Сумма</t>
  </si>
  <si>
    <t>Объем выпуска в % от целевого</t>
  </si>
  <si>
    <t>Объем выпуска, м3/мес.</t>
  </si>
  <si>
    <t>Средняя цена, руб./м3</t>
  </si>
  <si>
    <t>Выручка по средней цене без НДС, тыс. руб.</t>
  </si>
  <si>
    <t>Поступление выручки, тыс. руб.</t>
  </si>
  <si>
    <t>План прибыли, тыс. руб.</t>
  </si>
  <si>
    <t xml:space="preserve">Прямые расходы по средней рентаб. </t>
  </si>
  <si>
    <t>Рентабельность по валовой прибыли, %</t>
  </si>
  <si>
    <t>Прочие расходы</t>
  </si>
  <si>
    <t>EBITDA</t>
  </si>
  <si>
    <t>Рентабельность по EBITDA, %</t>
  </si>
  <si>
    <t>Амортизация</t>
  </si>
  <si>
    <t>EBIT</t>
  </si>
  <si>
    <t>Проценты по кредиту</t>
  </si>
  <si>
    <t>Налогооблагаемая прибыль</t>
  </si>
  <si>
    <t>Рентабельность по чистой прибыли, %</t>
  </si>
  <si>
    <t>Движение денежных средств (компания)</t>
  </si>
  <si>
    <t>Изменение оборотного капитала</t>
  </si>
  <si>
    <t>Чистый поток от операционной деятельности</t>
  </si>
  <si>
    <t>Собственные средства инвестора</t>
  </si>
  <si>
    <t>Кредит</t>
  </si>
  <si>
    <t>Возврат Кредита</t>
  </si>
  <si>
    <t>Чистый поток от финансовой деятельности</t>
  </si>
  <si>
    <t>Всего денежный поток</t>
  </si>
  <si>
    <t>Накопленный чистый денежный поток</t>
  </si>
  <si>
    <t>Срок окупаемости, лет</t>
  </si>
  <si>
    <t>Средняя рентабельность инвестиций (ROI)</t>
  </si>
  <si>
    <t>Баланс</t>
  </si>
  <si>
    <t>АКТИВЫ</t>
  </si>
  <si>
    <t>Оборотные активы</t>
  </si>
  <si>
    <t>Денежные средства и их эквиваленты</t>
  </si>
  <si>
    <t>Запасы, незавершенное производство</t>
  </si>
  <si>
    <t>Дебиторская задолженность</t>
  </si>
  <si>
    <t>Всего оборотных активов</t>
  </si>
  <si>
    <t>Внеоборотные активы</t>
  </si>
  <si>
    <t>Основные средства</t>
  </si>
  <si>
    <t>Незавершенные кап. вложения</t>
  </si>
  <si>
    <t>НДС по приобретенным ценностям</t>
  </si>
  <si>
    <t>Всего внеоборотных активов</t>
  </si>
  <si>
    <t>ВСЕГО АКТИВОВ</t>
  </si>
  <si>
    <t>ПАССИВЫ</t>
  </si>
  <si>
    <t>Краткосрочные пассивы</t>
  </si>
  <si>
    <t>Кредиторская задолженность</t>
  </si>
  <si>
    <t>Всего краткосрочные пассивы</t>
  </si>
  <si>
    <t>Долгосрочные пассивы</t>
  </si>
  <si>
    <t>Кредиты и займы</t>
  </si>
  <si>
    <t>Всего долгосрочных пассивов</t>
  </si>
  <si>
    <t>Собственные средства</t>
  </si>
  <si>
    <t xml:space="preserve">    Уставный и добавочный капитал</t>
  </si>
  <si>
    <t xml:space="preserve">    Нераспределенная прибыль/убыток</t>
  </si>
  <si>
    <t>Всего собственные средства</t>
  </si>
  <si>
    <t>ВСЕГО ПАССИВОВ</t>
  </si>
  <si>
    <t>Финансовые коэффициенты</t>
  </si>
  <si>
    <t>Свободный денежный поток (CFADS)</t>
  </si>
  <si>
    <t>Коэф. покрытия процентных выплат (ICR) (EBIT/I)</t>
  </si>
  <si>
    <t>&gt;1,5</t>
  </si>
  <si>
    <t>Коэф. покрытия выплат по обслуживанию долга опер. денежными потоками (DSCR) (CFADS/(P+I))</t>
  </si>
  <si>
    <t>1,2-1,5</t>
  </si>
  <si>
    <t>Долг/EBITDA (TD/EBITDA)</t>
  </si>
  <si>
    <t>Долг/свободный денежный поток (TD/CFADS)</t>
  </si>
  <si>
    <t>Потребность в финансировании</t>
  </si>
  <si>
    <t>Оборотный капитал</t>
  </si>
  <si>
    <t>Месяц предоставления</t>
  </si>
  <si>
    <t>Срок, мес.</t>
  </si>
  <si>
    <t>Льготный период, мес.</t>
  </si>
  <si>
    <t>Проверка</t>
  </si>
  <si>
    <t>Предоставление</t>
  </si>
  <si>
    <t>Платежи по кредиту</t>
  </si>
  <si>
    <t>Проценты</t>
  </si>
  <si>
    <t>Основная сумма</t>
  </si>
  <si>
    <t>Долг на конец периода</t>
  </si>
  <si>
    <t>Ставка дисконтирования, год</t>
  </si>
  <si>
    <t>Ставка дисконтирования, месяц</t>
  </si>
  <si>
    <t>Оценка эффективности проекта (компания)</t>
  </si>
  <si>
    <t>Всего чистый  денежный поток</t>
  </si>
  <si>
    <t>Чистый дисконтированный поток (NPV)</t>
  </si>
  <si>
    <t>Накопл. чистый дисконт. поток (Cum. NPV)</t>
  </si>
  <si>
    <t>Дисконтированный срок окупаемости, лет</t>
  </si>
  <si>
    <t>Терминальная стоимость (TV)</t>
  </si>
  <si>
    <t>Чистый денежный поток + TV</t>
  </si>
  <si>
    <t>Внутренняя норма доходности (IRR) без TV, %</t>
  </si>
  <si>
    <t>Внутренняя норма доходности (IRR) c TV,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</si>
</sst>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1" x14ac:knownFonts="1">
    <font>
      <sz val="11"/>
      <color rgb="FF000000"/>
      <name val="Calibri"/>
      <family val="2"/>
      <charset val="204"/>
    </font>
    <font>
      <sz val="22"/>
      <color rgb="FF000000"/>
      <name val="Calibri Light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i/>
      <sz val="11"/>
      <color rgb="FF000000"/>
      <name val="Calibri"/>
      <family val="2"/>
      <charset val="204"/>
    </font>
    <font>
      <i/>
      <sz val="10"/>
      <color rgb="FF000000"/>
      <name val="Calibri"/>
      <family val="2"/>
      <charset val="204"/>
    </font>
    <font>
      <sz val="8"/>
      <color rgb="FF000000"/>
      <name val="Calibri Light"/>
      <family val="2"/>
      <charset val="204"/>
    </font>
    <font>
      <sz val="8"/>
      <color rgb="FF000000"/>
      <name val="Calibri"/>
      <family val="2"/>
      <charset val="204"/>
    </font>
    <font>
      <sz val="8"/>
      <name val="Calibri"/>
      <family val="2"/>
      <charset val="204"/>
    </font>
    <font>
      <b/>
      <sz val="8"/>
      <color rgb="FF000000"/>
      <name val="Calibri"/>
      <family val="2"/>
      <charset val="204"/>
    </font>
    <font>
      <b/>
      <sz val="8"/>
      <name val="Calibri"/>
      <family val="2"/>
      <charset val="204"/>
    </font>
    <font>
      <b/>
      <sz val="8"/>
      <color rgb="FFFF0000"/>
      <name val="Calibri"/>
      <family val="2"/>
      <charset val="204"/>
    </font>
    <font>
      <i/>
      <sz val="8"/>
      <color rgb="FF000000"/>
      <name val="Calibri"/>
      <family val="2"/>
      <charset val="204"/>
    </font>
    <font>
      <i/>
      <sz val="8"/>
      <name val="Calibri"/>
      <family val="2"/>
      <charset val="204"/>
    </font>
    <font>
      <i/>
      <sz val="8"/>
      <color rgb="FFFF0000"/>
      <name val="Calibri"/>
      <family val="2"/>
      <charset val="204"/>
    </font>
    <font>
      <sz val="8"/>
      <color rgb="FFFF0000"/>
      <name val="Calibri"/>
      <family val="2"/>
      <charset val="204"/>
    </font>
    <font>
      <b/>
      <i/>
      <sz val="8"/>
      <color rgb="FF000000"/>
      <name val="Calibri"/>
      <family val="2"/>
      <charset val="204"/>
    </font>
    <font>
      <i/>
      <sz val="8"/>
      <color rgb="FFA6A6A6"/>
      <name val="Calibri"/>
      <family val="2"/>
      <charset val="204"/>
    </font>
    <font>
      <b/>
      <i/>
      <sz val="8"/>
      <color rgb="FFFF0000"/>
      <name val="Calibri"/>
      <family val="2"/>
      <charset val="204"/>
    </font>
    <font>
      <b/>
      <i/>
      <sz val="8"/>
      <color rgb="FF00B050"/>
      <name val="Calibri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7E6E6"/>
        <bgColor rgb="FFFFF2CC"/>
      </patternFill>
    </fill>
    <fill>
      <patternFill patternType="solid">
        <fgColor rgb="FFFFE699"/>
        <bgColor rgb="FFFFF2CC"/>
      </patternFill>
    </fill>
    <fill>
      <patternFill patternType="solid">
        <fgColor rgb="FFFFF2CC"/>
        <bgColor rgb="FFE7E6E6"/>
      </patternFill>
    </fill>
  </fills>
  <borders count="6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20" fillId="0" borderId="0" applyBorder="0" applyProtection="0"/>
  </cellStyleXfs>
  <cellXfs count="297">
    <xf numFmtId="0" fontId="0" fillId="0" borderId="0" xfId="0"/>
    <xf numFmtId="0" fontId="1" fillId="0" borderId="0" xfId="0" applyFont="1" applyAlignment="1" applyProtection="1"/>
    <xf numFmtId="0" fontId="2" fillId="2" borderId="1" xfId="0" applyFont="1" applyFill="1" applyBorder="1" applyAlignment="1" applyProtection="1"/>
    <xf numFmtId="0" fontId="2" fillId="2" borderId="2" xfId="0" applyFont="1" applyFill="1" applyBorder="1" applyAlignment="1" applyProtection="1">
      <alignment horizontal="right"/>
    </xf>
    <xf numFmtId="0" fontId="0" fillId="0" borderId="3" xfId="0" applyFont="1" applyBorder="1" applyAlignment="1" applyProtection="1"/>
    <xf numFmtId="0" fontId="0" fillId="3" borderId="4" xfId="0" applyFill="1" applyBorder="1" applyAlignment="1" applyProtection="1"/>
    <xf numFmtId="0" fontId="0" fillId="0" borderId="5" xfId="0" applyFont="1" applyBorder="1" applyAlignment="1" applyProtection="1"/>
    <xf numFmtId="3" fontId="0" fillId="0" borderId="6" xfId="0" applyNumberFormat="1" applyBorder="1" applyAlignment="1" applyProtection="1"/>
    <xf numFmtId="0" fontId="0" fillId="0" borderId="0" xfId="0" applyBorder="1" applyAlignment="1" applyProtection="1"/>
    <xf numFmtId="3" fontId="0" fillId="0" borderId="0" xfId="0" applyNumberFormat="1" applyBorder="1" applyAlignment="1" applyProtection="1"/>
    <xf numFmtId="0" fontId="2" fillId="2" borderId="1" xfId="0" applyFont="1" applyFill="1" applyBorder="1" applyAlignment="1" applyProtection="1">
      <alignment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vertical="center" wrapText="1"/>
    </xf>
    <xf numFmtId="3" fontId="0" fillId="3" borderId="9" xfId="0" applyNumberFormat="1" applyFill="1" applyBorder="1" applyAlignment="1" applyProtection="1">
      <alignment vertical="center" wrapText="1"/>
    </xf>
    <xf numFmtId="9" fontId="3" fillId="3" borderId="10" xfId="0" applyNumberFormat="1" applyFont="1" applyFill="1" applyBorder="1" applyAlignment="1" applyProtection="1">
      <alignment vertical="center" wrapText="1"/>
    </xf>
    <xf numFmtId="10" fontId="0" fillId="3" borderId="9" xfId="0" applyNumberFormat="1" applyFill="1" applyBorder="1" applyAlignment="1" applyProtection="1"/>
    <xf numFmtId="0" fontId="0" fillId="0" borderId="9" xfId="0" applyBorder="1" applyAlignment="1" applyProtection="1"/>
    <xf numFmtId="3" fontId="0" fillId="0" borderId="9" xfId="0" applyNumberFormat="1" applyBorder="1" applyAlignment="1" applyProtection="1"/>
    <xf numFmtId="3" fontId="0" fillId="0" borderId="4" xfId="0" applyNumberFormat="1" applyBorder="1" applyAlignment="1" applyProtection="1"/>
    <xf numFmtId="0" fontId="0" fillId="0" borderId="11" xfId="0" applyFont="1" applyBorder="1" applyAlignment="1" applyProtection="1">
      <alignment vertical="center" wrapText="1"/>
    </xf>
    <xf numFmtId="3" fontId="0" fillId="3" borderId="12" xfId="0" applyNumberFormat="1" applyFill="1" applyBorder="1" applyAlignment="1" applyProtection="1">
      <alignment vertical="center" wrapText="1"/>
    </xf>
    <xf numFmtId="9" fontId="3" fillId="3" borderId="13" xfId="0" applyNumberFormat="1" applyFont="1" applyFill="1" applyBorder="1" applyAlignment="1" applyProtection="1">
      <alignment vertical="center" wrapText="1"/>
    </xf>
    <xf numFmtId="10" fontId="0" fillId="3" borderId="12" xfId="0" applyNumberFormat="1" applyFill="1" applyBorder="1" applyAlignment="1" applyProtection="1"/>
    <xf numFmtId="0" fontId="0" fillId="0" borderId="12" xfId="0" applyBorder="1" applyAlignment="1" applyProtection="1"/>
    <xf numFmtId="3" fontId="0" fillId="0" borderId="13" xfId="0" applyNumberFormat="1" applyBorder="1" applyAlignment="1" applyProtection="1"/>
    <xf numFmtId="3" fontId="0" fillId="0" borderId="14" xfId="0" applyNumberFormat="1" applyBorder="1" applyAlignment="1" applyProtection="1"/>
    <xf numFmtId="0" fontId="2" fillId="0" borderId="15" xfId="0" applyFont="1" applyBorder="1" applyAlignment="1" applyProtection="1">
      <alignment vertical="center" wrapText="1"/>
    </xf>
    <xf numFmtId="4" fontId="0" fillId="0" borderId="16" xfId="0" applyNumberFormat="1" applyFont="1" applyBorder="1" applyAlignment="1" applyProtection="1"/>
    <xf numFmtId="164" fontId="0" fillId="0" borderId="16" xfId="0" applyNumberFormat="1" applyBorder="1" applyAlignment="1" applyProtection="1">
      <alignment vertical="center" wrapText="1"/>
    </xf>
    <xf numFmtId="9" fontId="2" fillId="0" borderId="16" xfId="0" applyNumberFormat="1" applyFont="1" applyBorder="1" applyAlignment="1" applyProtection="1"/>
    <xf numFmtId="0" fontId="2" fillId="0" borderId="16" xfId="0" applyFont="1" applyBorder="1" applyAlignment="1" applyProtection="1"/>
    <xf numFmtId="3" fontId="2" fillId="0" borderId="16" xfId="0" applyNumberFormat="1" applyFont="1" applyBorder="1" applyAlignment="1" applyProtection="1"/>
    <xf numFmtId="3" fontId="2" fillId="0" borderId="17" xfId="0" applyNumberFormat="1" applyFont="1" applyBorder="1" applyAlignment="1" applyProtection="1"/>
    <xf numFmtId="9" fontId="2" fillId="0" borderId="0" xfId="0" applyNumberFormat="1" applyFont="1" applyBorder="1" applyAlignment="1" applyProtection="1"/>
    <xf numFmtId="3" fontId="2" fillId="0" borderId="0" xfId="0" applyNumberFormat="1" applyFont="1" applyBorder="1" applyAlignment="1" applyProtection="1"/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right" vertical="center" wrapText="1"/>
    </xf>
    <xf numFmtId="0" fontId="4" fillId="2" borderId="7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3" xfId="0" applyFont="1" applyBorder="1" applyAlignment="1" applyProtection="1">
      <alignment horizontal="left"/>
    </xf>
    <xf numFmtId="3" fontId="2" fillId="0" borderId="9" xfId="0" applyNumberFormat="1" applyFont="1" applyBorder="1" applyAlignment="1" applyProtection="1"/>
    <xf numFmtId="3" fontId="0" fillId="3" borderId="9" xfId="0" applyNumberFormat="1" applyFill="1" applyBorder="1" applyAlignment="1" applyProtection="1"/>
    <xf numFmtId="3" fontId="0" fillId="3" borderId="4" xfId="0" applyNumberFormat="1" applyFill="1" applyBorder="1" applyAlignment="1" applyProtection="1"/>
    <xf numFmtId="0" fontId="0" fillId="0" borderId="11" xfId="0" applyFont="1" applyBorder="1" applyAlignment="1" applyProtection="1">
      <alignment horizontal="left"/>
    </xf>
    <xf numFmtId="3" fontId="0" fillId="3" borderId="12" xfId="0" applyNumberFormat="1" applyFill="1" applyBorder="1" applyAlignment="1" applyProtection="1"/>
    <xf numFmtId="3" fontId="0" fillId="3" borderId="14" xfId="0" applyNumberFormat="1" applyFill="1" applyBorder="1" applyAlignment="1" applyProtection="1"/>
    <xf numFmtId="0" fontId="2" fillId="0" borderId="15" xfId="0" applyFont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right" vertical="center" wrapText="1"/>
    </xf>
    <xf numFmtId="3" fontId="0" fillId="0" borderId="0" xfId="0" applyNumberFormat="1" applyAlignment="1" applyProtection="1"/>
    <xf numFmtId="0" fontId="0" fillId="0" borderId="11" xfId="0" applyFont="1" applyBorder="1" applyAlignment="1" applyProtection="1"/>
    <xf numFmtId="0" fontId="2" fillId="0" borderId="18" xfId="0" applyFont="1" applyBorder="1" applyAlignment="1" applyProtection="1"/>
    <xf numFmtId="3" fontId="2" fillId="0" borderId="19" xfId="0" applyNumberFormat="1" applyFont="1" applyBorder="1" applyAlignment="1" applyProtection="1"/>
    <xf numFmtId="0" fontId="2" fillId="0" borderId="0" xfId="0" applyFont="1" applyBorder="1" applyAlignment="1" applyProtection="1"/>
    <xf numFmtId="9" fontId="0" fillId="3" borderId="4" xfId="0" applyNumberFormat="1" applyFill="1" applyBorder="1" applyAlignment="1" applyProtection="1"/>
    <xf numFmtId="0" fontId="0" fillId="0" borderId="5" xfId="0" applyFont="1" applyBorder="1" applyAlignment="1" applyProtection="1">
      <alignment horizontal="left"/>
    </xf>
    <xf numFmtId="9" fontId="0" fillId="3" borderId="6" xfId="0" applyNumberFormat="1" applyFill="1" applyBorder="1" applyAlignment="1" applyProtection="1"/>
    <xf numFmtId="0" fontId="0" fillId="0" borderId="0" xfId="0" applyBorder="1" applyAlignment="1" applyProtection="1">
      <alignment horizontal="left" indent="1"/>
    </xf>
    <xf numFmtId="9" fontId="0" fillId="0" borderId="0" xfId="0" applyNumberFormat="1" applyBorder="1" applyAlignment="1" applyProtection="1"/>
    <xf numFmtId="0" fontId="0" fillId="2" borderId="2" xfId="0" applyFill="1" applyBorder="1" applyAlignment="1" applyProtection="1"/>
    <xf numFmtId="164" fontId="0" fillId="3" borderId="4" xfId="0" applyNumberFormat="1" applyFill="1" applyBorder="1" applyAlignment="1" applyProtection="1"/>
    <xf numFmtId="0" fontId="0" fillId="0" borderId="0" xfId="0" applyAlignment="1" applyProtection="1">
      <alignment horizontal="center"/>
    </xf>
    <xf numFmtId="0" fontId="2" fillId="2" borderId="9" xfId="0" applyFont="1" applyFill="1" applyBorder="1" applyAlignment="1" applyProtection="1">
      <alignment vertical="top"/>
    </xf>
    <xf numFmtId="0" fontId="2" fillId="2" borderId="9" xfId="0" applyFont="1" applyFill="1" applyBorder="1" applyAlignment="1" applyProtection="1">
      <alignment horizontal="center" vertical="top"/>
    </xf>
    <xf numFmtId="0" fontId="2" fillId="2" borderId="9" xfId="0" applyFont="1" applyFill="1" applyBorder="1" applyAlignment="1" applyProtection="1">
      <alignment horizontal="center" vertical="top" wrapText="1"/>
    </xf>
    <xf numFmtId="0" fontId="0" fillId="0" borderId="9" xfId="0" applyFont="1" applyBorder="1" applyAlignment="1" applyProtection="1">
      <alignment horizontal="center"/>
    </xf>
    <xf numFmtId="3" fontId="0" fillId="0" borderId="9" xfId="0" applyNumberFormat="1" applyBorder="1" applyAlignment="1" applyProtection="1">
      <alignment horizontal="center"/>
    </xf>
    <xf numFmtId="0" fontId="0" fillId="0" borderId="9" xfId="0" applyFont="1" applyBorder="1" applyAlignment="1" applyProtection="1">
      <alignment horizontal="right"/>
    </xf>
    <xf numFmtId="0" fontId="0" fillId="0" borderId="9" xfId="0" applyFont="1" applyBorder="1" applyAlignment="1" applyProtection="1">
      <alignment horizontal="left"/>
    </xf>
    <xf numFmtId="165" fontId="0" fillId="0" borderId="9" xfId="0" applyNumberFormat="1" applyBorder="1" applyAlignment="1" applyProtection="1">
      <alignment horizontal="center"/>
    </xf>
    <xf numFmtId="164" fontId="0" fillId="0" borderId="9" xfId="1" applyNumberFormat="1" applyFont="1" applyBorder="1" applyAlignment="1" applyProtection="1">
      <alignment horizontal="center"/>
    </xf>
    <xf numFmtId="4" fontId="0" fillId="0" borderId="9" xfId="0" applyNumberFormat="1" applyBorder="1" applyAlignment="1" applyProtection="1">
      <alignment horizontal="center"/>
    </xf>
    <xf numFmtId="0" fontId="5" fillId="0" borderId="0" xfId="0" applyFont="1" applyAlignment="1" applyProtection="1"/>
    <xf numFmtId="0" fontId="5" fillId="0" borderId="0" xfId="0" applyFont="1" applyBorder="1" applyAlignment="1" applyProtection="1"/>
    <xf numFmtId="0" fontId="3" fillId="0" borderId="0" xfId="0" applyFont="1"/>
    <xf numFmtId="0" fontId="6" fillId="0" borderId="0" xfId="0" applyFont="1" applyAlignment="1" applyProtection="1"/>
    <xf numFmtId="0" fontId="7" fillId="0" borderId="0" xfId="0" applyFont="1" applyAlignment="1" applyProtection="1"/>
    <xf numFmtId="0" fontId="8" fillId="0" borderId="0" xfId="0" applyFont="1" applyAlignment="1" applyProtection="1"/>
    <xf numFmtId="0" fontId="9" fillId="2" borderId="20" xfId="0" applyFont="1" applyFill="1" applyBorder="1" applyAlignment="1" applyProtection="1"/>
    <xf numFmtId="0" fontId="9" fillId="2" borderId="21" xfId="0" applyFont="1" applyFill="1" applyBorder="1" applyAlignment="1" applyProtection="1">
      <alignment horizontal="right"/>
    </xf>
    <xf numFmtId="17" fontId="9" fillId="2" borderId="21" xfId="0" applyNumberFormat="1" applyFont="1" applyFill="1" applyBorder="1" applyAlignment="1" applyProtection="1"/>
    <xf numFmtId="17" fontId="10" fillId="2" borderId="21" xfId="0" applyNumberFormat="1" applyFont="1" applyFill="1" applyBorder="1" applyAlignment="1" applyProtection="1"/>
    <xf numFmtId="17" fontId="11" fillId="2" borderId="21" xfId="0" applyNumberFormat="1" applyFont="1" applyFill="1" applyBorder="1" applyAlignment="1" applyProtection="1"/>
    <xf numFmtId="17" fontId="11" fillId="2" borderId="22" xfId="0" applyNumberFormat="1" applyFont="1" applyFill="1" applyBorder="1" applyAlignment="1" applyProtection="1"/>
    <xf numFmtId="0" fontId="12" fillId="0" borderId="0" xfId="0" applyFont="1" applyAlignment="1" applyProtection="1"/>
    <xf numFmtId="0" fontId="9" fillId="2" borderId="23" xfId="0" applyFont="1" applyFill="1" applyBorder="1" applyAlignment="1" applyProtection="1"/>
    <xf numFmtId="0" fontId="7" fillId="2" borderId="24" xfId="0" applyFont="1" applyFill="1" applyBorder="1" applyAlignment="1" applyProtection="1"/>
    <xf numFmtId="0" fontId="12" fillId="2" borderId="24" xfId="0" applyFont="1" applyFill="1" applyBorder="1" applyAlignment="1" applyProtection="1"/>
    <xf numFmtId="0" fontId="13" fillId="2" borderId="24" xfId="0" applyFont="1" applyFill="1" applyBorder="1" applyAlignment="1" applyProtection="1"/>
    <xf numFmtId="0" fontId="14" fillId="2" borderId="24" xfId="0" applyFont="1" applyFill="1" applyBorder="1" applyAlignment="1" applyProtection="1"/>
    <xf numFmtId="0" fontId="14" fillId="2" borderId="25" xfId="0" applyFont="1" applyFill="1" applyBorder="1" applyAlignment="1" applyProtection="1"/>
    <xf numFmtId="0" fontId="7" fillId="0" borderId="26" xfId="0" applyFont="1" applyBorder="1" applyAlignment="1" applyProtection="1">
      <alignment horizontal="left"/>
    </xf>
    <xf numFmtId="0" fontId="7" fillId="0" borderId="27" xfId="0" applyFont="1" applyBorder="1" applyAlignment="1" applyProtection="1"/>
    <xf numFmtId="9" fontId="7" fillId="3" borderId="27" xfId="0" applyNumberFormat="1" applyFont="1" applyFill="1" applyBorder="1" applyAlignment="1" applyProtection="1"/>
    <xf numFmtId="9" fontId="7" fillId="0" borderId="27" xfId="0" applyNumberFormat="1" applyFont="1" applyBorder="1" applyAlignment="1" applyProtection="1"/>
    <xf numFmtId="9" fontId="8" fillId="0" borderId="27" xfId="0" applyNumberFormat="1" applyFont="1" applyBorder="1" applyAlignment="1" applyProtection="1"/>
    <xf numFmtId="9" fontId="15" fillId="0" borderId="27" xfId="0" applyNumberFormat="1" applyFont="1" applyBorder="1" applyAlignment="1" applyProtection="1"/>
    <xf numFmtId="9" fontId="15" fillId="0" borderId="28" xfId="0" applyNumberFormat="1" applyFont="1" applyBorder="1" applyAlignment="1" applyProtection="1"/>
    <xf numFmtId="0" fontId="7" fillId="0" borderId="29" xfId="0" applyFont="1" applyBorder="1" applyAlignment="1" applyProtection="1">
      <alignment horizontal="left"/>
    </xf>
    <xf numFmtId="0" fontId="7" fillId="0" borderId="30" xfId="0" applyFont="1" applyBorder="1" applyAlignment="1" applyProtection="1"/>
    <xf numFmtId="0" fontId="8" fillId="0" borderId="30" xfId="0" applyFont="1" applyBorder="1" applyAlignment="1" applyProtection="1"/>
    <xf numFmtId="0" fontId="15" fillId="0" borderId="30" xfId="0" applyFont="1" applyBorder="1" applyAlignment="1" applyProtection="1"/>
    <xf numFmtId="0" fontId="15" fillId="0" borderId="31" xfId="0" applyFont="1" applyBorder="1" applyAlignment="1" applyProtection="1"/>
    <xf numFmtId="0" fontId="7" fillId="0" borderId="32" xfId="0" applyFont="1" applyBorder="1" applyAlignment="1" applyProtection="1">
      <alignment horizontal="left"/>
    </xf>
    <xf numFmtId="0" fontId="7" fillId="0" borderId="33" xfId="0" applyFont="1" applyBorder="1" applyAlignment="1" applyProtection="1"/>
    <xf numFmtId="4" fontId="7" fillId="0" borderId="33" xfId="0" applyNumberFormat="1" applyFont="1" applyBorder="1" applyAlignment="1" applyProtection="1"/>
    <xf numFmtId="0" fontId="8" fillId="0" borderId="33" xfId="0" applyFont="1" applyBorder="1" applyAlignment="1" applyProtection="1"/>
    <xf numFmtId="0" fontId="7" fillId="0" borderId="34" xfId="0" applyFont="1" applyBorder="1" applyAlignment="1" applyProtection="1"/>
    <xf numFmtId="0" fontId="9" fillId="0" borderId="26" xfId="0" applyFont="1" applyBorder="1" applyAlignment="1" applyProtection="1">
      <alignment horizontal="left"/>
    </xf>
    <xf numFmtId="3" fontId="9" fillId="0" borderId="27" xfId="0" applyNumberFormat="1" applyFont="1" applyBorder="1" applyAlignment="1" applyProtection="1"/>
    <xf numFmtId="3" fontId="10" fillId="0" borderId="27" xfId="0" applyNumberFormat="1" applyFont="1" applyBorder="1" applyAlignment="1" applyProtection="1"/>
    <xf numFmtId="3" fontId="11" fillId="0" borderId="27" xfId="0" applyNumberFormat="1" applyFont="1" applyBorder="1" applyAlignment="1" applyProtection="1"/>
    <xf numFmtId="3" fontId="11" fillId="0" borderId="28" xfId="0" applyNumberFormat="1" applyFont="1" applyBorder="1" applyAlignment="1" applyProtection="1"/>
    <xf numFmtId="0" fontId="9" fillId="0" borderId="35" xfId="0" applyFont="1" applyBorder="1" applyAlignment="1" applyProtection="1">
      <alignment horizontal="left"/>
    </xf>
    <xf numFmtId="3" fontId="9" fillId="0" borderId="36" xfId="0" applyNumberFormat="1" applyFont="1" applyBorder="1" applyAlignment="1" applyProtection="1"/>
    <xf numFmtId="3" fontId="10" fillId="0" borderId="36" xfId="0" applyNumberFormat="1" applyFont="1" applyBorder="1" applyAlignment="1" applyProtection="1"/>
    <xf numFmtId="3" fontId="11" fillId="0" borderId="36" xfId="0" applyNumberFormat="1" applyFont="1" applyBorder="1" applyAlignment="1" applyProtection="1"/>
    <xf numFmtId="3" fontId="11" fillId="0" borderId="37" xfId="0" applyNumberFormat="1" applyFont="1" applyBorder="1" applyAlignment="1" applyProtection="1"/>
    <xf numFmtId="0" fontId="7" fillId="0" borderId="0" xfId="0" applyFont="1" applyAlignment="1" applyProtection="1">
      <alignment horizontal="left" indent="1"/>
    </xf>
    <xf numFmtId="3" fontId="7" fillId="0" borderId="0" xfId="0" applyNumberFormat="1" applyFont="1" applyAlignment="1" applyProtection="1"/>
    <xf numFmtId="3" fontId="8" fillId="0" borderId="0" xfId="0" applyNumberFormat="1" applyFont="1" applyAlignment="1" applyProtection="1"/>
    <xf numFmtId="0" fontId="9" fillId="2" borderId="38" xfId="0" applyFont="1" applyFill="1" applyBorder="1" applyAlignment="1" applyProtection="1"/>
    <xf numFmtId="0" fontId="7" fillId="2" borderId="39" xfId="0" applyFont="1" applyFill="1" applyBorder="1" applyAlignment="1" applyProtection="1"/>
    <xf numFmtId="0" fontId="12" fillId="2" borderId="39" xfId="0" applyFont="1" applyFill="1" applyBorder="1" applyAlignment="1" applyProtection="1"/>
    <xf numFmtId="0" fontId="13" fillId="2" borderId="39" xfId="0" applyFont="1" applyFill="1" applyBorder="1" applyAlignment="1" applyProtection="1"/>
    <xf numFmtId="0" fontId="14" fillId="2" borderId="39" xfId="0" applyFont="1" applyFill="1" applyBorder="1" applyAlignment="1" applyProtection="1"/>
    <xf numFmtId="0" fontId="14" fillId="2" borderId="40" xfId="0" applyFont="1" applyFill="1" applyBorder="1" applyAlignment="1" applyProtection="1"/>
    <xf numFmtId="0" fontId="7" fillId="0" borderId="41" xfId="0" applyFont="1" applyBorder="1" applyAlignment="1" applyProtection="1">
      <alignment horizontal="left"/>
    </xf>
    <xf numFmtId="3" fontId="9" fillId="0" borderId="42" xfId="0" applyNumberFormat="1" applyFont="1" applyBorder="1" applyAlignment="1" applyProtection="1"/>
    <xf numFmtId="3" fontId="7" fillId="0" borderId="42" xfId="0" applyNumberFormat="1" applyFont="1" applyBorder="1" applyAlignment="1" applyProtection="1"/>
    <xf numFmtId="3" fontId="8" fillId="0" borderId="42" xfId="0" applyNumberFormat="1" applyFont="1" applyBorder="1" applyAlignment="1" applyProtection="1"/>
    <xf numFmtId="3" fontId="15" fillId="0" borderId="42" xfId="0" applyNumberFormat="1" applyFont="1" applyBorder="1" applyAlignment="1" applyProtection="1"/>
    <xf numFmtId="3" fontId="15" fillId="0" borderId="43" xfId="0" applyNumberFormat="1" applyFont="1" applyBorder="1" applyAlignment="1" applyProtection="1"/>
    <xf numFmtId="0" fontId="7" fillId="0" borderId="29" xfId="0" applyFont="1" applyBorder="1" applyAlignment="1" applyProtection="1">
      <alignment horizontal="left"/>
    </xf>
    <xf numFmtId="3" fontId="9" fillId="0" borderId="30" xfId="0" applyNumberFormat="1" applyFont="1" applyBorder="1" applyAlignment="1" applyProtection="1"/>
    <xf numFmtId="3" fontId="7" fillId="0" borderId="30" xfId="0" applyNumberFormat="1" applyFont="1" applyBorder="1" applyAlignment="1" applyProtection="1"/>
    <xf numFmtId="3" fontId="8" fillId="0" borderId="30" xfId="0" applyNumberFormat="1" applyFont="1" applyBorder="1" applyAlignment="1" applyProtection="1"/>
    <xf numFmtId="3" fontId="15" fillId="0" borderId="30" xfId="0" applyNumberFormat="1" applyFont="1" applyBorder="1" applyAlignment="1" applyProtection="1"/>
    <xf numFmtId="3" fontId="15" fillId="0" borderId="31" xfId="0" applyNumberFormat="1" applyFont="1" applyBorder="1" applyAlignment="1" applyProtection="1"/>
    <xf numFmtId="0" fontId="9" fillId="0" borderId="29" xfId="0" applyFont="1" applyBorder="1" applyAlignment="1" applyProtection="1">
      <alignment horizontal="left"/>
    </xf>
    <xf numFmtId="3" fontId="10" fillId="0" borderId="30" xfId="0" applyNumberFormat="1" applyFont="1" applyBorder="1" applyAlignment="1" applyProtection="1"/>
    <xf numFmtId="3" fontId="11" fillId="0" borderId="30" xfId="0" applyNumberFormat="1" applyFont="1" applyBorder="1" applyAlignment="1" applyProtection="1"/>
    <xf numFmtId="3" fontId="11" fillId="0" borderId="31" xfId="0" applyNumberFormat="1" applyFont="1" applyBorder="1" applyAlignment="1" applyProtection="1"/>
    <xf numFmtId="0" fontId="9" fillId="0" borderId="0" xfId="0" applyFont="1" applyAlignment="1" applyProtection="1"/>
    <xf numFmtId="0" fontId="12" fillId="0" borderId="29" xfId="0" applyFont="1" applyBorder="1" applyAlignment="1" applyProtection="1">
      <alignment horizontal="left"/>
    </xf>
    <xf numFmtId="164" fontId="16" fillId="0" borderId="30" xfId="1" applyNumberFormat="1" applyFont="1" applyBorder="1" applyAlignment="1" applyProtection="1"/>
    <xf numFmtId="164" fontId="12" fillId="0" borderId="30" xfId="1" applyNumberFormat="1" applyFont="1" applyBorder="1" applyAlignment="1" applyProtection="1"/>
    <xf numFmtId="164" fontId="13" fillId="0" borderId="30" xfId="1" applyNumberFormat="1" applyFont="1" applyBorder="1" applyAlignment="1" applyProtection="1"/>
    <xf numFmtId="164" fontId="14" fillId="0" borderId="30" xfId="1" applyNumberFormat="1" applyFont="1" applyBorder="1" applyAlignment="1" applyProtection="1"/>
    <xf numFmtId="164" fontId="14" fillId="0" borderId="31" xfId="1" applyNumberFormat="1" applyFont="1" applyBorder="1" applyAlignment="1" applyProtection="1"/>
    <xf numFmtId="3" fontId="9" fillId="0" borderId="33" xfId="0" applyNumberFormat="1" applyFont="1" applyBorder="1" applyAlignment="1" applyProtection="1"/>
    <xf numFmtId="3" fontId="7" fillId="0" borderId="33" xfId="0" applyNumberFormat="1" applyFont="1" applyBorder="1" applyAlignment="1" applyProtection="1"/>
    <xf numFmtId="3" fontId="8" fillId="0" borderId="33" xfId="0" applyNumberFormat="1" applyFont="1" applyBorder="1" applyAlignment="1" applyProtection="1"/>
    <xf numFmtId="3" fontId="15" fillId="0" borderId="33" xfId="0" applyNumberFormat="1" applyFont="1" applyBorder="1" applyAlignment="1" applyProtection="1"/>
    <xf numFmtId="3" fontId="15" fillId="0" borderId="34" xfId="0" applyNumberFormat="1" applyFont="1" applyBorder="1" applyAlignment="1" applyProtection="1"/>
    <xf numFmtId="0" fontId="12" fillId="0" borderId="35" xfId="0" applyFont="1" applyBorder="1" applyAlignment="1" applyProtection="1">
      <alignment horizontal="left"/>
    </xf>
    <xf numFmtId="164" fontId="16" fillId="0" borderId="36" xfId="1" applyNumberFormat="1" applyFont="1" applyBorder="1" applyAlignment="1" applyProtection="1"/>
    <xf numFmtId="164" fontId="12" fillId="0" borderId="36" xfId="1" applyNumberFormat="1" applyFont="1" applyBorder="1" applyAlignment="1" applyProtection="1"/>
    <xf numFmtId="164" fontId="13" fillId="0" borderId="36" xfId="1" applyNumberFormat="1" applyFont="1" applyBorder="1" applyAlignment="1" applyProtection="1"/>
    <xf numFmtId="164" fontId="14" fillId="0" borderId="36" xfId="1" applyNumberFormat="1" applyFont="1" applyBorder="1" applyAlignment="1" applyProtection="1"/>
    <xf numFmtId="164" fontId="14" fillId="0" borderId="37" xfId="1" applyNumberFormat="1" applyFont="1" applyBorder="1" applyAlignment="1" applyProtection="1"/>
    <xf numFmtId="0" fontId="16" fillId="0" borderId="0" xfId="0" applyFont="1" applyAlignment="1" applyProtection="1"/>
    <xf numFmtId="0" fontId="9" fillId="2" borderId="39" xfId="0" applyFont="1" applyFill="1" applyBorder="1" applyAlignment="1" applyProtection="1">
      <alignment horizontal="right"/>
    </xf>
    <xf numFmtId="0" fontId="12" fillId="2" borderId="40" xfId="0" applyFont="1" applyFill="1" applyBorder="1" applyAlignment="1" applyProtection="1"/>
    <xf numFmtId="0" fontId="7" fillId="0" borderId="26" xfId="0" applyFont="1" applyBorder="1" applyAlignment="1" applyProtection="1">
      <alignment horizontal="left"/>
    </xf>
    <xf numFmtId="3" fontId="7" fillId="0" borderId="27" xfId="0" applyNumberFormat="1" applyFont="1" applyBorder="1" applyAlignment="1" applyProtection="1"/>
    <xf numFmtId="3" fontId="8" fillId="0" borderId="27" xfId="0" applyNumberFormat="1" applyFont="1" applyBorder="1" applyAlignment="1" applyProtection="1"/>
    <xf numFmtId="3" fontId="15" fillId="0" borderId="27" xfId="0" applyNumberFormat="1" applyFont="1" applyBorder="1" applyAlignment="1" applyProtection="1"/>
    <xf numFmtId="3" fontId="15" fillId="0" borderId="28" xfId="0" applyNumberFormat="1" applyFont="1" applyBorder="1" applyAlignment="1" applyProtection="1"/>
    <xf numFmtId="0" fontId="9" fillId="0" borderId="32" xfId="0" applyFont="1" applyBorder="1" applyAlignment="1" applyProtection="1">
      <alignment horizontal="left"/>
    </xf>
    <xf numFmtId="3" fontId="10" fillId="0" borderId="33" xfId="0" applyNumberFormat="1" applyFont="1" applyBorder="1" applyAlignment="1" applyProtection="1"/>
    <xf numFmtId="3" fontId="11" fillId="0" borderId="33" xfId="0" applyNumberFormat="1" applyFont="1" applyBorder="1" applyAlignment="1" applyProtection="1"/>
    <xf numFmtId="3" fontId="11" fillId="0" borderId="34" xfId="0" applyNumberFormat="1" applyFont="1" applyBorder="1" applyAlignment="1" applyProtection="1"/>
    <xf numFmtId="3" fontId="7" fillId="0" borderId="31" xfId="0" applyNumberFormat="1" applyFont="1" applyBorder="1" applyAlignment="1" applyProtection="1"/>
    <xf numFmtId="4" fontId="9" fillId="0" borderId="30" xfId="0" applyNumberFormat="1" applyFont="1" applyBorder="1" applyAlignment="1" applyProtection="1"/>
    <xf numFmtId="0" fontId="7" fillId="0" borderId="31" xfId="0" applyFont="1" applyBorder="1" applyAlignment="1" applyProtection="1"/>
    <xf numFmtId="164" fontId="9" fillId="0" borderId="36" xfId="0" applyNumberFormat="1" applyFont="1" applyBorder="1" applyAlignment="1" applyProtection="1"/>
    <xf numFmtId="0" fontId="7" fillId="0" borderId="36" xfId="0" applyFont="1" applyBorder="1" applyAlignment="1" applyProtection="1"/>
    <xf numFmtId="0" fontId="8" fillId="0" borderId="36" xfId="0" applyFont="1" applyBorder="1" applyAlignment="1" applyProtection="1"/>
    <xf numFmtId="0" fontId="7" fillId="0" borderId="37" xfId="0" applyFont="1" applyBorder="1" applyAlignment="1" applyProtection="1"/>
    <xf numFmtId="0" fontId="17" fillId="0" borderId="0" xfId="0" applyFont="1" applyAlignment="1" applyProtection="1"/>
    <xf numFmtId="3" fontId="17" fillId="0" borderId="0" xfId="0" applyNumberFormat="1" applyFont="1" applyAlignment="1" applyProtection="1"/>
    <xf numFmtId="0" fontId="13" fillId="0" borderId="0" xfId="0" applyFont="1" applyAlignment="1" applyProtection="1"/>
    <xf numFmtId="0" fontId="7" fillId="2" borderId="21" xfId="0" applyFont="1" applyFill="1" applyBorder="1" applyAlignment="1" applyProtection="1"/>
    <xf numFmtId="0" fontId="12" fillId="2" borderId="21" xfId="0" applyFont="1" applyFill="1" applyBorder="1" applyAlignment="1" applyProtection="1"/>
    <xf numFmtId="0" fontId="13" fillId="2" borderId="21" xfId="0" applyFont="1" applyFill="1" applyBorder="1" applyAlignment="1" applyProtection="1"/>
    <xf numFmtId="0" fontId="14" fillId="2" borderId="21" xfId="0" applyFont="1" applyFill="1" applyBorder="1" applyAlignment="1" applyProtection="1"/>
    <xf numFmtId="0" fontId="14" fillId="2" borderId="22" xfId="0" applyFont="1" applyFill="1" applyBorder="1" applyAlignment="1" applyProtection="1"/>
    <xf numFmtId="0" fontId="9" fillId="0" borderId="29" xfId="0" applyFont="1" applyBorder="1" applyAlignment="1" applyProtection="1"/>
    <xf numFmtId="0" fontId="7" fillId="0" borderId="29" xfId="0" applyFont="1" applyBorder="1" applyAlignment="1" applyProtection="1">
      <alignment horizontal="left" indent="1"/>
    </xf>
    <xf numFmtId="0" fontId="9" fillId="0" borderId="30" xfId="0" applyFont="1" applyBorder="1" applyAlignment="1" applyProtection="1"/>
    <xf numFmtId="0" fontId="9" fillId="2" borderId="44" xfId="0" applyFont="1" applyFill="1" applyBorder="1" applyAlignment="1" applyProtection="1"/>
    <xf numFmtId="0" fontId="9" fillId="2" borderId="45" xfId="0" applyFont="1" applyFill="1" applyBorder="1" applyAlignment="1" applyProtection="1"/>
    <xf numFmtId="3" fontId="9" fillId="2" borderId="45" xfId="0" applyNumberFormat="1" applyFont="1" applyFill="1" applyBorder="1" applyAlignment="1" applyProtection="1"/>
    <xf numFmtId="3" fontId="10" fillId="2" borderId="45" xfId="0" applyNumberFormat="1" applyFont="1" applyFill="1" applyBorder="1" applyAlignment="1" applyProtection="1"/>
    <xf numFmtId="3" fontId="11" fillId="2" borderId="45" xfId="0" applyNumberFormat="1" applyFont="1" applyFill="1" applyBorder="1" applyAlignment="1" applyProtection="1"/>
    <xf numFmtId="3" fontId="11" fillId="2" borderId="46" xfId="0" applyNumberFormat="1" applyFont="1" applyFill="1" applyBorder="1" applyAlignment="1" applyProtection="1"/>
    <xf numFmtId="0" fontId="9" fillId="0" borderId="47" xfId="0" applyFont="1" applyBorder="1" applyAlignment="1" applyProtection="1"/>
    <xf numFmtId="0" fontId="9" fillId="0" borderId="48" xfId="0" applyFont="1" applyBorder="1" applyAlignment="1" applyProtection="1"/>
    <xf numFmtId="3" fontId="9" fillId="0" borderId="48" xfId="0" applyNumberFormat="1" applyFont="1" applyBorder="1" applyAlignment="1" applyProtection="1"/>
    <xf numFmtId="3" fontId="10" fillId="0" borderId="48" xfId="0" applyNumberFormat="1" applyFont="1" applyBorder="1" applyAlignment="1" applyProtection="1"/>
    <xf numFmtId="3" fontId="11" fillId="0" borderId="48" xfId="0" applyNumberFormat="1" applyFont="1" applyBorder="1" applyAlignment="1" applyProtection="1"/>
    <xf numFmtId="3" fontId="11" fillId="0" borderId="49" xfId="0" applyNumberFormat="1" applyFont="1" applyBorder="1" applyAlignment="1" applyProtection="1"/>
    <xf numFmtId="0" fontId="17" fillId="0" borderId="0" xfId="0" applyFont="1" applyAlignment="1" applyProtection="1"/>
    <xf numFmtId="0" fontId="9" fillId="0" borderId="29" xfId="0" applyFont="1" applyBorder="1" applyAlignment="1" applyProtection="1">
      <alignment horizontal="left"/>
    </xf>
    <xf numFmtId="0" fontId="9" fillId="2" borderId="50" xfId="0" applyFont="1" applyFill="1" applyBorder="1" applyAlignment="1" applyProtection="1"/>
    <xf numFmtId="0" fontId="9" fillId="2" borderId="51" xfId="0" applyFont="1" applyFill="1" applyBorder="1" applyAlignment="1" applyProtection="1"/>
    <xf numFmtId="3" fontId="9" fillId="2" borderId="51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1" fillId="2" borderId="51" xfId="0" applyNumberFormat="1" applyFont="1" applyFill="1" applyBorder="1" applyAlignment="1" applyProtection="1"/>
    <xf numFmtId="3" fontId="11" fillId="2" borderId="52" xfId="0" applyNumberFormat="1" applyFont="1" applyFill="1" applyBorder="1" applyAlignment="1" applyProtection="1"/>
    <xf numFmtId="3" fontId="18" fillId="0" borderId="0" xfId="0" applyNumberFormat="1" applyFont="1" applyAlignment="1" applyProtection="1"/>
    <xf numFmtId="3" fontId="14" fillId="0" borderId="0" xfId="0" applyNumberFormat="1" applyFont="1" applyAlignment="1" applyProtection="1"/>
    <xf numFmtId="3" fontId="13" fillId="0" borderId="0" xfId="0" applyNumberFormat="1" applyFont="1" applyAlignment="1" applyProtection="1"/>
    <xf numFmtId="3" fontId="18" fillId="0" borderId="27" xfId="0" applyNumberFormat="1" applyFont="1" applyBorder="1" applyAlignment="1" applyProtection="1"/>
    <xf numFmtId="0" fontId="7" fillId="0" borderId="29" xfId="0" applyFont="1" applyBorder="1" applyAlignment="1" applyProtection="1">
      <alignment horizontal="left" vertical="top" wrapText="1"/>
    </xf>
    <xf numFmtId="3" fontId="19" fillId="0" borderId="30" xfId="0" applyNumberFormat="1" applyFont="1" applyBorder="1" applyAlignment="1" applyProtection="1">
      <alignment horizontal="center" vertical="center"/>
    </xf>
    <xf numFmtId="4" fontId="7" fillId="0" borderId="30" xfId="0" applyNumberFormat="1" applyFont="1" applyBorder="1" applyAlignment="1" applyProtection="1"/>
    <xf numFmtId="4" fontId="8" fillId="0" borderId="30" xfId="0" applyNumberFormat="1" applyFont="1" applyBorder="1" applyAlignment="1" applyProtection="1"/>
    <xf numFmtId="4" fontId="15" fillId="0" borderId="30" xfId="0" applyNumberFormat="1" applyFont="1" applyBorder="1" applyAlignment="1" applyProtection="1"/>
    <xf numFmtId="4" fontId="15" fillId="0" borderId="31" xfId="0" applyNumberFormat="1" applyFont="1" applyBorder="1" applyAlignment="1" applyProtection="1"/>
    <xf numFmtId="4" fontId="7" fillId="0" borderId="30" xfId="0" applyNumberFormat="1" applyFont="1" applyBorder="1" applyAlignment="1" applyProtection="1">
      <alignment vertical="center"/>
    </xf>
    <xf numFmtId="4" fontId="8" fillId="0" borderId="30" xfId="0" applyNumberFormat="1" applyFont="1" applyBorder="1" applyAlignment="1" applyProtection="1">
      <alignment vertical="center"/>
    </xf>
    <xf numFmtId="4" fontId="15" fillId="0" borderId="30" xfId="0" applyNumberFormat="1" applyFont="1" applyBorder="1" applyAlignment="1" applyProtection="1">
      <alignment vertical="center"/>
    </xf>
    <xf numFmtId="4" fontId="15" fillId="0" borderId="31" xfId="0" applyNumberFormat="1" applyFont="1" applyBorder="1" applyAlignment="1" applyProtection="1">
      <alignment vertical="center"/>
    </xf>
    <xf numFmtId="3" fontId="18" fillId="0" borderId="30" xfId="0" applyNumberFormat="1" applyFont="1" applyBorder="1" applyAlignment="1" applyProtection="1"/>
    <xf numFmtId="0" fontId="7" fillId="0" borderId="35" xfId="0" applyFont="1" applyBorder="1" applyAlignment="1" applyProtection="1">
      <alignment horizontal="left" vertical="top" wrapText="1"/>
    </xf>
    <xf numFmtId="3" fontId="18" fillId="0" borderId="36" xfId="0" applyNumberFormat="1" applyFont="1" applyBorder="1" applyAlignment="1" applyProtection="1"/>
    <xf numFmtId="4" fontId="7" fillId="0" borderId="36" xfId="0" applyNumberFormat="1" applyFont="1" applyBorder="1" applyAlignment="1" applyProtection="1">
      <alignment vertical="center"/>
    </xf>
    <xf numFmtId="4" fontId="8" fillId="0" borderId="36" xfId="0" applyNumberFormat="1" applyFont="1" applyBorder="1" applyAlignment="1" applyProtection="1">
      <alignment vertical="center"/>
    </xf>
    <xf numFmtId="4" fontId="15" fillId="0" borderId="36" xfId="0" applyNumberFormat="1" applyFont="1" applyBorder="1" applyAlignment="1" applyProtection="1">
      <alignment vertical="center"/>
    </xf>
    <xf numFmtId="4" fontId="15" fillId="0" borderId="37" xfId="0" applyNumberFormat="1" applyFont="1" applyBorder="1" applyAlignment="1" applyProtection="1">
      <alignment vertical="center"/>
    </xf>
    <xf numFmtId="3" fontId="7" fillId="4" borderId="42" xfId="0" applyNumberFormat="1" applyFont="1" applyFill="1" applyBorder="1" applyAlignment="1" applyProtection="1"/>
    <xf numFmtId="3" fontId="7" fillId="4" borderId="30" xfId="0" applyNumberFormat="1" applyFont="1" applyFill="1" applyBorder="1" applyAlignment="1" applyProtection="1"/>
    <xf numFmtId="9" fontId="7" fillId="4" borderId="30" xfId="1" applyFont="1" applyFill="1" applyBorder="1" applyAlignment="1" applyProtection="1"/>
    <xf numFmtId="0" fontId="7" fillId="0" borderId="23" xfId="0" applyFont="1" applyBorder="1" applyAlignment="1" applyProtection="1">
      <alignment horizontal="left"/>
    </xf>
    <xf numFmtId="9" fontId="9" fillId="0" borderId="24" xfId="1" applyFont="1" applyBorder="1" applyAlignment="1" applyProtection="1">
      <alignment horizontal="right"/>
    </xf>
    <xf numFmtId="3" fontId="7" fillId="0" borderId="24" xfId="0" applyNumberFormat="1" applyFont="1" applyBorder="1" applyAlignment="1" applyProtection="1"/>
    <xf numFmtId="3" fontId="8" fillId="0" borderId="24" xfId="0" applyNumberFormat="1" applyFont="1" applyBorder="1" applyAlignment="1" applyProtection="1"/>
    <xf numFmtId="3" fontId="15" fillId="0" borderId="24" xfId="0" applyNumberFormat="1" applyFont="1" applyBorder="1" applyAlignment="1" applyProtection="1"/>
    <xf numFmtId="3" fontId="15" fillId="0" borderId="25" xfId="0" applyNumberFormat="1" applyFont="1" applyBorder="1" applyAlignment="1" applyProtection="1"/>
    <xf numFmtId="0" fontId="12" fillId="0" borderId="29" xfId="0" applyFont="1" applyBorder="1" applyAlignment="1" applyProtection="1">
      <alignment horizontal="right"/>
    </xf>
    <xf numFmtId="3" fontId="12" fillId="0" borderId="30" xfId="0" applyNumberFormat="1" applyFont="1" applyBorder="1" applyAlignment="1" applyProtection="1"/>
    <xf numFmtId="3" fontId="13" fillId="0" borderId="30" xfId="0" applyNumberFormat="1" applyFont="1" applyBorder="1" applyAlignment="1" applyProtection="1"/>
    <xf numFmtId="3" fontId="14" fillId="0" borderId="30" xfId="0" applyNumberFormat="1" applyFont="1" applyBorder="1" applyAlignment="1" applyProtection="1"/>
    <xf numFmtId="3" fontId="14" fillId="0" borderId="31" xfId="0" applyNumberFormat="1" applyFont="1" applyBorder="1" applyAlignment="1" applyProtection="1"/>
    <xf numFmtId="0" fontId="7" fillId="0" borderId="35" xfId="0" applyFont="1" applyBorder="1" applyAlignment="1" applyProtection="1">
      <alignment horizontal="left"/>
    </xf>
    <xf numFmtId="3" fontId="7" fillId="0" borderId="36" xfId="0" applyNumberFormat="1" applyFont="1" applyBorder="1" applyAlignment="1" applyProtection="1"/>
    <xf numFmtId="3" fontId="8" fillId="0" borderId="36" xfId="0" applyNumberFormat="1" applyFont="1" applyBorder="1" applyAlignment="1" applyProtection="1"/>
    <xf numFmtId="3" fontId="15" fillId="0" borderId="36" xfId="0" applyNumberFormat="1" applyFont="1" applyBorder="1" applyAlignment="1" applyProtection="1"/>
    <xf numFmtId="3" fontId="15" fillId="0" borderId="37" xfId="0" applyNumberFormat="1" applyFont="1" applyBorder="1" applyAlignment="1" applyProtection="1"/>
    <xf numFmtId="0" fontId="9" fillId="0" borderId="53" xfId="0" applyFont="1" applyBorder="1" applyAlignment="1" applyProtection="1"/>
    <xf numFmtId="10" fontId="9" fillId="4" borderId="54" xfId="0" applyNumberFormat="1" applyFont="1" applyFill="1" applyBorder="1" applyAlignment="1" applyProtection="1"/>
    <xf numFmtId="0" fontId="9" fillId="0" borderId="55" xfId="0" applyFont="1" applyBorder="1" applyAlignment="1" applyProtection="1"/>
    <xf numFmtId="10" fontId="9" fillId="0" borderId="56" xfId="0" applyNumberFormat="1" applyFont="1" applyBorder="1" applyAlignment="1" applyProtection="1"/>
    <xf numFmtId="0" fontId="9" fillId="2" borderId="1" xfId="0" applyFont="1" applyFill="1" applyBorder="1" applyAlignment="1" applyProtection="1"/>
    <xf numFmtId="0" fontId="7" fillId="2" borderId="7" xfId="0" applyFont="1" applyFill="1" applyBorder="1" applyAlignment="1" applyProtection="1"/>
    <xf numFmtId="0" fontId="12" fillId="2" borderId="7" xfId="0" applyFont="1" applyFill="1" applyBorder="1" applyAlignment="1" applyProtection="1"/>
    <xf numFmtId="0" fontId="12" fillId="2" borderId="57" xfId="0" applyFont="1" applyFill="1" applyBorder="1" applyAlignment="1" applyProtection="1"/>
    <xf numFmtId="0" fontId="13" fillId="2" borderId="7" xfId="0" applyFont="1" applyFill="1" applyBorder="1" applyAlignment="1" applyProtection="1"/>
    <xf numFmtId="0" fontId="14" fillId="2" borderId="7" xfId="0" applyFont="1" applyFill="1" applyBorder="1" applyAlignment="1" applyProtection="1"/>
    <xf numFmtId="0" fontId="14" fillId="2" borderId="2" xfId="0" applyFont="1" applyFill="1" applyBorder="1" applyAlignment="1" applyProtection="1"/>
    <xf numFmtId="0" fontId="9" fillId="0" borderId="58" xfId="0" applyFont="1" applyBorder="1" applyAlignment="1" applyProtection="1">
      <alignment horizontal="left" indent="1"/>
    </xf>
    <xf numFmtId="3" fontId="9" fillId="0" borderId="59" xfId="0" applyNumberFormat="1" applyFont="1" applyBorder="1" applyAlignment="1" applyProtection="1"/>
    <xf numFmtId="3" fontId="10" fillId="0" borderId="59" xfId="0" applyNumberFormat="1" applyFont="1" applyBorder="1" applyAlignment="1" applyProtection="1"/>
    <xf numFmtId="3" fontId="11" fillId="0" borderId="59" xfId="0" applyNumberFormat="1" applyFont="1" applyBorder="1" applyAlignment="1" applyProtection="1"/>
    <xf numFmtId="3" fontId="11" fillId="0" borderId="60" xfId="0" applyNumberFormat="1" applyFont="1" applyBorder="1" applyAlignment="1" applyProtection="1"/>
    <xf numFmtId="0" fontId="7" fillId="0" borderId="3" xfId="0" applyFont="1" applyBorder="1" applyAlignment="1" applyProtection="1">
      <alignment horizontal="left" indent="1"/>
    </xf>
    <xf numFmtId="3" fontId="9" fillId="0" borderId="9" xfId="0" applyNumberFormat="1" applyFont="1" applyBorder="1" applyAlignment="1" applyProtection="1"/>
    <xf numFmtId="3" fontId="7" fillId="0" borderId="9" xfId="0" applyNumberFormat="1" applyFont="1" applyBorder="1" applyAlignment="1" applyProtection="1"/>
    <xf numFmtId="3" fontId="8" fillId="0" borderId="9" xfId="0" applyNumberFormat="1" applyFont="1" applyBorder="1" applyAlignment="1" applyProtection="1"/>
    <xf numFmtId="3" fontId="15" fillId="0" borderId="9" xfId="0" applyNumberFormat="1" applyFont="1" applyBorder="1" applyAlignment="1" applyProtection="1"/>
    <xf numFmtId="3" fontId="15" fillId="0" borderId="4" xfId="0" applyNumberFormat="1" applyFont="1" applyBorder="1" applyAlignment="1" applyProtection="1"/>
    <xf numFmtId="0" fontId="9" fillId="0" borderId="3" xfId="0" applyFont="1" applyBorder="1" applyAlignment="1" applyProtection="1">
      <alignment horizontal="left" indent="1"/>
    </xf>
    <xf numFmtId="3" fontId="10" fillId="0" borderId="9" xfId="0" applyNumberFormat="1" applyFont="1" applyBorder="1" applyAlignment="1" applyProtection="1"/>
    <xf numFmtId="3" fontId="11" fillId="0" borderId="9" xfId="0" applyNumberFormat="1" applyFont="1" applyBorder="1" applyAlignment="1" applyProtection="1"/>
    <xf numFmtId="3" fontId="11" fillId="0" borderId="4" xfId="0" applyNumberFormat="1" applyFont="1" applyBorder="1" applyAlignment="1" applyProtection="1"/>
    <xf numFmtId="4" fontId="7" fillId="0" borderId="9" xfId="0" applyNumberFormat="1" applyFont="1" applyBorder="1" applyAlignment="1" applyProtection="1"/>
    <xf numFmtId="0" fontId="7" fillId="0" borderId="9" xfId="0" applyFont="1" applyBorder="1" applyAlignment="1" applyProtection="1"/>
    <xf numFmtId="0" fontId="8" fillId="0" borderId="9" xfId="0" applyFont="1" applyBorder="1" applyAlignment="1" applyProtection="1"/>
    <xf numFmtId="0" fontId="15" fillId="0" borderId="9" xfId="0" applyFont="1" applyBorder="1" applyAlignment="1" applyProtection="1"/>
    <xf numFmtId="0" fontId="15" fillId="0" borderId="4" xfId="0" applyFont="1" applyBorder="1" applyAlignment="1" applyProtection="1"/>
    <xf numFmtId="0" fontId="9" fillId="0" borderId="9" xfId="0" applyFont="1" applyBorder="1" applyAlignment="1" applyProtection="1"/>
    <xf numFmtId="0" fontId="10" fillId="0" borderId="9" xfId="0" applyFont="1" applyBorder="1" applyAlignment="1" applyProtection="1"/>
    <xf numFmtId="0" fontId="11" fillId="0" borderId="9" xfId="0" applyFont="1" applyBorder="1" applyAlignment="1" applyProtection="1"/>
    <xf numFmtId="0" fontId="11" fillId="0" borderId="4" xfId="0" applyFont="1" applyBorder="1" applyAlignment="1" applyProtection="1"/>
    <xf numFmtId="3" fontId="7" fillId="0" borderId="4" xfId="0" applyNumberFormat="1" applyFont="1" applyBorder="1" applyAlignment="1" applyProtection="1"/>
    <xf numFmtId="164" fontId="9" fillId="0" borderId="9" xfId="0" applyNumberFormat="1" applyFont="1" applyBorder="1" applyAlignment="1" applyProtection="1"/>
    <xf numFmtId="0" fontId="7" fillId="0" borderId="5" xfId="0" applyFont="1" applyBorder="1" applyAlignment="1" applyProtection="1">
      <alignment horizontal="left" indent="1"/>
    </xf>
    <xf numFmtId="164" fontId="9" fillId="0" borderId="61" xfId="0" applyNumberFormat="1" applyFont="1" applyBorder="1" applyAlignment="1" applyProtection="1"/>
    <xf numFmtId="0" fontId="9" fillId="0" borderId="61" xfId="0" applyFont="1" applyBorder="1" applyAlignment="1" applyProtection="1"/>
    <xf numFmtId="0" fontId="10" fillId="0" borderId="61" xfId="0" applyFont="1" applyBorder="1" applyAlignment="1" applyProtection="1"/>
    <xf numFmtId="0" fontId="11" fillId="0" borderId="61" xfId="0" applyFont="1" applyBorder="1" applyAlignment="1" applyProtection="1"/>
    <xf numFmtId="0" fontId="11" fillId="0" borderId="6" xfId="0" applyFont="1" applyBorder="1" applyAlignment="1" applyProtection="1"/>
    <xf numFmtId="0" fontId="2" fillId="2" borderId="9" xfId="0" applyFont="1" applyFill="1" applyBorder="1" applyAlignment="1" applyProtection="1">
      <alignment horizontal="center"/>
    </xf>
  </cellXfs>
  <cellStyles count="2">
    <cellStyle name="Обычный" xfId="0" builtinId="0"/>
    <cellStyle name="Процентный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E6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"/>
  <sheetViews>
    <sheetView showGridLines="0" topLeftCell="A23" zoomScaleNormal="100" workbookViewId="0">
      <selection activeCell="W23" sqref="W23"/>
    </sheetView>
  </sheetViews>
  <sheetFormatPr defaultColWidth="8.6640625" defaultRowHeight="14.4" x14ac:dyDescent="0.3"/>
  <cols>
    <col min="1" max="1" width="39.5546875" customWidth="1"/>
    <col min="2" max="2" width="11.44140625" customWidth="1"/>
    <col min="3" max="3" width="6" customWidth="1"/>
    <col min="4" max="4" width="6.77734375" customWidth="1"/>
    <col min="5" max="5" width="6.109375" customWidth="1"/>
    <col min="6" max="6" width="7.44140625" customWidth="1"/>
    <col min="7" max="7" width="6.77734375" customWidth="1"/>
    <col min="8" max="8" width="6.6640625" customWidth="1"/>
    <col min="9" max="9" width="6.44140625" customWidth="1"/>
    <col min="10" max="10" width="6.33203125" customWidth="1"/>
    <col min="11" max="11" width="6.5546875" customWidth="1"/>
    <col min="12" max="12" width="6.109375" customWidth="1"/>
    <col min="13" max="13" width="6" customWidth="1"/>
    <col min="14" max="14" width="5.88671875" customWidth="1"/>
    <col min="15" max="15" width="5.6640625" customWidth="1"/>
    <col min="16" max="16" width="6.6640625" customWidth="1"/>
    <col min="17" max="17" width="5.77734375" customWidth="1"/>
    <col min="18" max="18" width="5.5546875" customWidth="1"/>
    <col min="19" max="20" width="6.21875" customWidth="1"/>
    <col min="21" max="21" width="5.88671875" customWidth="1"/>
    <col min="22" max="22" width="6.33203125" customWidth="1"/>
    <col min="23" max="24" width="6.6640625" customWidth="1"/>
    <col min="25" max="25" width="6.33203125" customWidth="1"/>
    <col min="26" max="26" width="7.44140625" customWidth="1"/>
    <col min="27" max="38" width="10.5546875" customWidth="1"/>
  </cols>
  <sheetData>
    <row r="1" spans="1:7" ht="28.8" x14ac:dyDescent="0.55000000000000004">
      <c r="A1" s="1" t="s">
        <v>0</v>
      </c>
    </row>
    <row r="3" spans="1:7" x14ac:dyDescent="0.3">
      <c r="A3" s="2" t="s">
        <v>1</v>
      </c>
      <c r="B3" s="3" t="s">
        <v>2</v>
      </c>
    </row>
    <row r="4" spans="1:7" x14ac:dyDescent="0.3">
      <c r="A4" s="4" t="s">
        <v>3</v>
      </c>
      <c r="B4" s="5">
        <v>2000</v>
      </c>
    </row>
    <row r="5" spans="1:7" x14ac:dyDescent="0.3">
      <c r="A5" s="6" t="s">
        <v>4</v>
      </c>
      <c r="B5" s="7">
        <f>B4*12</f>
        <v>24000</v>
      </c>
    </row>
    <row r="6" spans="1:7" x14ac:dyDescent="0.3">
      <c r="A6" s="8"/>
      <c r="B6" s="9"/>
    </row>
    <row r="7" spans="1:7" x14ac:dyDescent="0.3">
      <c r="A7" s="8"/>
      <c r="B7" s="9"/>
    </row>
    <row r="8" spans="1:7" ht="28.5" customHeight="1" x14ac:dyDescent="0.3">
      <c r="A8" s="10" t="s">
        <v>5</v>
      </c>
      <c r="B8" s="11" t="s">
        <v>6</v>
      </c>
      <c r="C8" s="11" t="s">
        <v>7</v>
      </c>
      <c r="D8" s="12" t="s">
        <v>8</v>
      </c>
      <c r="E8" s="11" t="s">
        <v>9</v>
      </c>
      <c r="F8" s="11" t="s">
        <v>10</v>
      </c>
      <c r="G8" s="13" t="s">
        <v>11</v>
      </c>
    </row>
    <row r="9" spans="1:7" x14ac:dyDescent="0.3">
      <c r="A9" s="14" t="s">
        <v>12</v>
      </c>
      <c r="B9" s="15">
        <v>65</v>
      </c>
      <c r="C9" s="16">
        <v>0.35</v>
      </c>
      <c r="D9" s="17">
        <v>0.55000000000000004</v>
      </c>
      <c r="E9" s="18">
        <f>D9*m.target</f>
        <v>1100</v>
      </c>
      <c r="F9" s="19">
        <f>B9*E9</f>
        <v>71500</v>
      </c>
      <c r="G9" s="20">
        <f>F9*C9</f>
        <v>25025</v>
      </c>
    </row>
    <row r="10" spans="1:7" x14ac:dyDescent="0.3">
      <c r="A10" s="14" t="s">
        <v>13</v>
      </c>
      <c r="B10" s="15">
        <v>60</v>
      </c>
      <c r="C10" s="16">
        <v>0.35</v>
      </c>
      <c r="D10" s="17">
        <v>0.2</v>
      </c>
      <c r="E10" s="18">
        <f>D10*m.target</f>
        <v>400</v>
      </c>
      <c r="F10" s="19">
        <f>B10*E10</f>
        <v>24000</v>
      </c>
      <c r="G10" s="20">
        <f>F10*C10</f>
        <v>8400</v>
      </c>
    </row>
    <row r="11" spans="1:7" x14ac:dyDescent="0.3">
      <c r="A11" s="14" t="s">
        <v>14</v>
      </c>
      <c r="B11" s="15">
        <v>36</v>
      </c>
      <c r="C11" s="16">
        <v>0.45</v>
      </c>
      <c r="D11" s="17">
        <v>0.15</v>
      </c>
      <c r="E11" s="18">
        <f>D11*m.target</f>
        <v>300</v>
      </c>
      <c r="F11" s="19">
        <f>B11*E11</f>
        <v>10800</v>
      </c>
      <c r="G11" s="20">
        <f>F11*C11</f>
        <v>4860</v>
      </c>
    </row>
    <row r="12" spans="1:7" x14ac:dyDescent="0.3">
      <c r="A12" s="14" t="s">
        <v>15</v>
      </c>
      <c r="B12" s="15">
        <v>25</v>
      </c>
      <c r="C12" s="16">
        <v>0.5</v>
      </c>
      <c r="D12" s="17">
        <v>0.1</v>
      </c>
      <c r="E12" s="18">
        <f>D12*m.target</f>
        <v>200</v>
      </c>
      <c r="F12" s="19">
        <f>B12*E12</f>
        <v>5000</v>
      </c>
      <c r="G12" s="20">
        <f>F12*C12</f>
        <v>2500</v>
      </c>
    </row>
    <row r="13" spans="1:7" hidden="1" x14ac:dyDescent="0.3">
      <c r="A13" s="21" t="s">
        <v>16</v>
      </c>
      <c r="B13" s="22">
        <v>0</v>
      </c>
      <c r="C13" s="23">
        <v>0</v>
      </c>
      <c r="D13" s="24">
        <v>0</v>
      </c>
      <c r="E13" s="25">
        <f>D13*m.target</f>
        <v>0</v>
      </c>
      <c r="F13" s="26">
        <f>B13*E13</f>
        <v>0</v>
      </c>
      <c r="G13" s="27">
        <f>F13*C13</f>
        <v>0</v>
      </c>
    </row>
    <row r="14" spans="1:7" x14ac:dyDescent="0.3">
      <c r="A14" s="28" t="s">
        <v>17</v>
      </c>
      <c r="B14" s="29">
        <f>F14/E14</f>
        <v>55.65</v>
      </c>
      <c r="C14" s="30">
        <f>G14/F14</f>
        <v>0.36644204851752021</v>
      </c>
      <c r="D14" s="31">
        <f>SUM(D9:D13)</f>
        <v>1</v>
      </c>
      <c r="E14" s="32">
        <f>SUM(E9:E13)</f>
        <v>2000</v>
      </c>
      <c r="F14" s="33">
        <f>SUM(F9:F13)</f>
        <v>111300</v>
      </c>
      <c r="G14" s="34">
        <f>SUM(G9:G13)</f>
        <v>40785</v>
      </c>
    </row>
    <row r="15" spans="1:7" x14ac:dyDescent="0.3">
      <c r="D15" s="35"/>
    </row>
    <row r="17" spans="1:38" s="41" customFormat="1" ht="28.8" x14ac:dyDescent="0.3">
      <c r="A17" s="37" t="s">
        <v>18</v>
      </c>
      <c r="B17" s="38" t="s">
        <v>19</v>
      </c>
      <c r="C17" s="39">
        <v>1</v>
      </c>
      <c r="D17" s="39">
        <f t="shared" ref="D17:AL17" si="0">C17+1</f>
        <v>2</v>
      </c>
      <c r="E17" s="39">
        <f t="shared" si="0"/>
        <v>3</v>
      </c>
      <c r="F17" s="39">
        <f t="shared" si="0"/>
        <v>4</v>
      </c>
      <c r="G17" s="39">
        <f t="shared" si="0"/>
        <v>5</v>
      </c>
      <c r="H17" s="39">
        <f t="shared" si="0"/>
        <v>6</v>
      </c>
      <c r="I17" s="39">
        <f t="shared" si="0"/>
        <v>7</v>
      </c>
      <c r="J17" s="39">
        <f t="shared" si="0"/>
        <v>8</v>
      </c>
      <c r="K17" s="39">
        <f t="shared" si="0"/>
        <v>9</v>
      </c>
      <c r="L17" s="39">
        <f t="shared" si="0"/>
        <v>10</v>
      </c>
      <c r="M17" s="39">
        <f t="shared" si="0"/>
        <v>11</v>
      </c>
      <c r="N17" s="39">
        <f t="shared" si="0"/>
        <v>12</v>
      </c>
      <c r="O17" s="39">
        <f t="shared" si="0"/>
        <v>13</v>
      </c>
      <c r="P17" s="39">
        <f t="shared" si="0"/>
        <v>14</v>
      </c>
      <c r="Q17" s="39">
        <f t="shared" si="0"/>
        <v>15</v>
      </c>
      <c r="R17" s="39">
        <f t="shared" si="0"/>
        <v>16</v>
      </c>
      <c r="S17" s="39">
        <f t="shared" si="0"/>
        <v>17</v>
      </c>
      <c r="T17" s="39">
        <f t="shared" si="0"/>
        <v>18</v>
      </c>
      <c r="U17" s="39">
        <f t="shared" si="0"/>
        <v>19</v>
      </c>
      <c r="V17" s="39">
        <f t="shared" si="0"/>
        <v>20</v>
      </c>
      <c r="W17" s="39">
        <f t="shared" si="0"/>
        <v>21</v>
      </c>
      <c r="X17" s="39">
        <f t="shared" si="0"/>
        <v>22</v>
      </c>
      <c r="Y17" s="39">
        <f t="shared" si="0"/>
        <v>23</v>
      </c>
      <c r="Z17" s="39">
        <f t="shared" si="0"/>
        <v>24</v>
      </c>
      <c r="AA17" s="39">
        <f t="shared" si="0"/>
        <v>25</v>
      </c>
      <c r="AB17" s="39">
        <f t="shared" si="0"/>
        <v>26</v>
      </c>
      <c r="AC17" s="39">
        <f t="shared" si="0"/>
        <v>27</v>
      </c>
      <c r="AD17" s="39">
        <f t="shared" si="0"/>
        <v>28</v>
      </c>
      <c r="AE17" s="39">
        <f t="shared" si="0"/>
        <v>29</v>
      </c>
      <c r="AF17" s="39">
        <f t="shared" si="0"/>
        <v>30</v>
      </c>
      <c r="AG17" s="39">
        <f t="shared" si="0"/>
        <v>31</v>
      </c>
      <c r="AH17" s="39">
        <f t="shared" si="0"/>
        <v>32</v>
      </c>
      <c r="AI17" s="39">
        <f t="shared" si="0"/>
        <v>33</v>
      </c>
      <c r="AJ17" s="39">
        <f t="shared" si="0"/>
        <v>34</v>
      </c>
      <c r="AK17" s="39">
        <f t="shared" si="0"/>
        <v>35</v>
      </c>
      <c r="AL17" s="40">
        <f t="shared" si="0"/>
        <v>36</v>
      </c>
    </row>
    <row r="18" spans="1:38" x14ac:dyDescent="0.3">
      <c r="A18" s="42" t="s">
        <v>20</v>
      </c>
      <c r="B18" s="43">
        <f>SUM(C18:AL18)</f>
        <v>107818</v>
      </c>
      <c r="C18" s="44">
        <v>0</v>
      </c>
      <c r="D18" s="44">
        <v>0</v>
      </c>
      <c r="E18" s="44"/>
      <c r="F18" s="44">
        <v>107818</v>
      </c>
      <c r="G18" s="44"/>
      <c r="H18" s="44">
        <v>0</v>
      </c>
      <c r="I18" s="44">
        <v>0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5"/>
    </row>
    <row r="19" spans="1:38" x14ac:dyDescent="0.3">
      <c r="A19" s="42" t="s">
        <v>21</v>
      </c>
      <c r="B19" s="43">
        <f>SUM(C19:AL19)</f>
        <v>27700</v>
      </c>
      <c r="C19" s="44">
        <v>14000</v>
      </c>
      <c r="D19" s="44">
        <v>0</v>
      </c>
      <c r="E19" s="44">
        <v>13700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5"/>
    </row>
    <row r="20" spans="1:38" x14ac:dyDescent="0.3">
      <c r="A20" s="46" t="s">
        <v>22</v>
      </c>
      <c r="B20" s="43">
        <f>SUM(C20:AL20)</f>
        <v>164481.5</v>
      </c>
      <c r="C20" s="47"/>
      <c r="D20" s="47"/>
      <c r="E20" s="47">
        <v>41120.5</v>
      </c>
      <c r="F20" s="47"/>
      <c r="G20" s="47"/>
      <c r="H20" s="47">
        <v>41121</v>
      </c>
      <c r="I20" s="47"/>
      <c r="J20" s="47"/>
      <c r="K20" s="47">
        <v>41120</v>
      </c>
      <c r="L20" s="47"/>
      <c r="M20" s="47"/>
      <c r="N20" s="47">
        <v>41120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8"/>
    </row>
    <row r="21" spans="1:38" x14ac:dyDescent="0.3">
      <c r="A21" s="49" t="s">
        <v>23</v>
      </c>
      <c r="B21" s="33">
        <f>SUM(C21:AL21)</f>
        <v>299999.5</v>
      </c>
      <c r="C21" s="33">
        <f t="shared" ref="C21:AL21" si="1">SUM(C18:C20)</f>
        <v>14000</v>
      </c>
      <c r="D21" s="33">
        <f t="shared" si="1"/>
        <v>0</v>
      </c>
      <c r="E21" s="33">
        <f t="shared" si="1"/>
        <v>54820.5</v>
      </c>
      <c r="F21" s="33">
        <f t="shared" si="1"/>
        <v>107818</v>
      </c>
      <c r="G21" s="33">
        <f t="shared" si="1"/>
        <v>0</v>
      </c>
      <c r="H21" s="33">
        <f t="shared" si="1"/>
        <v>41121</v>
      </c>
      <c r="I21" s="33">
        <f t="shared" si="1"/>
        <v>0</v>
      </c>
      <c r="J21" s="33">
        <f t="shared" si="1"/>
        <v>0</v>
      </c>
      <c r="K21" s="33">
        <f t="shared" si="1"/>
        <v>41120</v>
      </c>
      <c r="L21" s="33">
        <f t="shared" si="1"/>
        <v>0</v>
      </c>
      <c r="M21" s="33">
        <f t="shared" si="1"/>
        <v>0</v>
      </c>
      <c r="N21" s="33">
        <f t="shared" si="1"/>
        <v>41120</v>
      </c>
      <c r="O21" s="33">
        <f t="shared" si="1"/>
        <v>0</v>
      </c>
      <c r="P21" s="33">
        <f t="shared" si="1"/>
        <v>0</v>
      </c>
      <c r="Q21" s="33">
        <f t="shared" si="1"/>
        <v>0</v>
      </c>
      <c r="R21" s="33">
        <f t="shared" si="1"/>
        <v>0</v>
      </c>
      <c r="S21" s="33">
        <f t="shared" si="1"/>
        <v>0</v>
      </c>
      <c r="T21" s="33">
        <f t="shared" si="1"/>
        <v>0</v>
      </c>
      <c r="U21" s="33">
        <f t="shared" si="1"/>
        <v>0</v>
      </c>
      <c r="V21" s="33">
        <f t="shared" si="1"/>
        <v>0</v>
      </c>
      <c r="W21" s="33">
        <f t="shared" si="1"/>
        <v>0</v>
      </c>
      <c r="X21" s="33">
        <f t="shared" si="1"/>
        <v>0</v>
      </c>
      <c r="Y21" s="33">
        <f t="shared" si="1"/>
        <v>0</v>
      </c>
      <c r="Z21" s="33">
        <f t="shared" si="1"/>
        <v>0</v>
      </c>
      <c r="AA21" s="33">
        <f t="shared" si="1"/>
        <v>0</v>
      </c>
      <c r="AB21" s="33">
        <f t="shared" si="1"/>
        <v>0</v>
      </c>
      <c r="AC21" s="33">
        <f t="shared" si="1"/>
        <v>0</v>
      </c>
      <c r="AD21" s="33">
        <f t="shared" si="1"/>
        <v>0</v>
      </c>
      <c r="AE21" s="33">
        <f t="shared" si="1"/>
        <v>0</v>
      </c>
      <c r="AF21" s="33">
        <f t="shared" si="1"/>
        <v>0</v>
      </c>
      <c r="AG21" s="33">
        <f t="shared" si="1"/>
        <v>0</v>
      </c>
      <c r="AH21" s="33">
        <f t="shared" si="1"/>
        <v>0</v>
      </c>
      <c r="AI21" s="33">
        <f t="shared" si="1"/>
        <v>0</v>
      </c>
      <c r="AJ21" s="33">
        <f t="shared" si="1"/>
        <v>0</v>
      </c>
      <c r="AK21" s="33">
        <f t="shared" si="1"/>
        <v>0</v>
      </c>
      <c r="AL21" s="34">
        <f t="shared" si="1"/>
        <v>0</v>
      </c>
    </row>
    <row r="24" spans="1:38" ht="28.8" x14ac:dyDescent="0.3">
      <c r="A24" s="37" t="s">
        <v>24</v>
      </c>
      <c r="B24" s="50" t="s">
        <v>19</v>
      </c>
      <c r="C24" s="50">
        <v>1</v>
      </c>
      <c r="D24" s="50">
        <v>2</v>
      </c>
      <c r="E24" s="50">
        <v>3</v>
      </c>
      <c r="F24" s="50">
        <v>4</v>
      </c>
      <c r="G24" s="50">
        <v>5</v>
      </c>
      <c r="H24" s="50">
        <v>6</v>
      </c>
      <c r="I24" s="50">
        <v>7</v>
      </c>
      <c r="J24" s="50">
        <v>8</v>
      </c>
      <c r="K24" s="50">
        <v>9</v>
      </c>
      <c r="L24" s="50">
        <v>10</v>
      </c>
      <c r="M24" s="50">
        <v>11</v>
      </c>
      <c r="N24" s="50">
        <v>12</v>
      </c>
      <c r="O24" s="50">
        <v>13</v>
      </c>
      <c r="P24" s="50">
        <v>14</v>
      </c>
      <c r="Q24" s="50">
        <v>15</v>
      </c>
      <c r="R24" s="50">
        <v>16</v>
      </c>
      <c r="S24" s="50">
        <v>17</v>
      </c>
      <c r="T24" s="50">
        <v>18</v>
      </c>
      <c r="U24" s="50">
        <v>19</v>
      </c>
      <c r="V24" s="50">
        <v>20</v>
      </c>
      <c r="W24" s="50">
        <v>21</v>
      </c>
      <c r="X24" s="50">
        <v>22</v>
      </c>
      <c r="Y24" s="50">
        <v>23</v>
      </c>
      <c r="Z24" s="50">
        <v>24</v>
      </c>
    </row>
    <row r="25" spans="1:38" x14ac:dyDescent="0.3">
      <c r="A25" s="4" t="s">
        <v>25</v>
      </c>
      <c r="B25" s="45">
        <f>SUM(C25:Z25)</f>
        <v>12453.599999999995</v>
      </c>
      <c r="C25" s="45">
        <v>518.9</v>
      </c>
      <c r="D25" s="45">
        <v>518.9</v>
      </c>
      <c r="E25" s="45">
        <v>518.9</v>
      </c>
      <c r="F25" s="45">
        <v>518.9</v>
      </c>
      <c r="G25" s="45">
        <v>518.9</v>
      </c>
      <c r="H25" s="45">
        <v>518.9</v>
      </c>
      <c r="I25" s="45">
        <v>518.9</v>
      </c>
      <c r="J25" s="45">
        <v>518.9</v>
      </c>
      <c r="K25" s="45">
        <v>518.9</v>
      </c>
      <c r="L25" s="45">
        <v>518.9</v>
      </c>
      <c r="M25" s="45">
        <v>518.9</v>
      </c>
      <c r="N25" s="45">
        <v>518.9</v>
      </c>
      <c r="O25" s="45">
        <v>518.9</v>
      </c>
      <c r="P25" s="45">
        <v>518.9</v>
      </c>
      <c r="Q25" s="45">
        <v>518.9</v>
      </c>
      <c r="R25" s="45">
        <v>518.9</v>
      </c>
      <c r="S25" s="45">
        <v>518.9</v>
      </c>
      <c r="T25" s="45">
        <v>518.9</v>
      </c>
      <c r="U25" s="45">
        <v>518.9</v>
      </c>
      <c r="V25" s="45">
        <v>518.9</v>
      </c>
      <c r="W25" s="45">
        <v>518.9</v>
      </c>
      <c r="X25" s="45">
        <v>518.9</v>
      </c>
      <c r="Y25" s="45">
        <v>518.9</v>
      </c>
      <c r="Z25" s="45">
        <v>518.9</v>
      </c>
      <c r="AA25" s="51"/>
    </row>
    <row r="26" spans="1:38" x14ac:dyDescent="0.3">
      <c r="A26" s="4" t="s">
        <v>26</v>
      </c>
      <c r="B26" s="45">
        <f>SUM(C26:Z26)</f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</row>
    <row r="27" spans="1:38" x14ac:dyDescent="0.3">
      <c r="A27" s="4" t="s">
        <v>27</v>
      </c>
      <c r="B27" s="45">
        <f>SUM(C27:Z27)</f>
        <v>76448</v>
      </c>
      <c r="C27" s="45">
        <v>873</v>
      </c>
      <c r="D27" s="45">
        <v>873</v>
      </c>
      <c r="E27" s="45">
        <v>873</v>
      </c>
      <c r="F27" s="45">
        <v>1128</v>
      </c>
      <c r="G27" s="45">
        <v>1128</v>
      </c>
      <c r="H27" s="45">
        <v>3767</v>
      </c>
      <c r="I27" s="45">
        <v>3767</v>
      </c>
      <c r="J27" s="45">
        <v>3767</v>
      </c>
      <c r="K27" s="45">
        <v>3767</v>
      </c>
      <c r="L27" s="45">
        <v>3767</v>
      </c>
      <c r="M27" s="45">
        <v>3767</v>
      </c>
      <c r="N27" s="45">
        <v>3767</v>
      </c>
      <c r="O27" s="45">
        <v>3767</v>
      </c>
      <c r="P27" s="45">
        <v>3767</v>
      </c>
      <c r="Q27" s="45">
        <v>3767</v>
      </c>
      <c r="R27" s="45">
        <v>3767</v>
      </c>
      <c r="S27" s="45">
        <v>3767</v>
      </c>
      <c r="T27" s="45">
        <v>3767</v>
      </c>
      <c r="U27" s="45">
        <v>3767</v>
      </c>
      <c r="V27" s="45">
        <v>3767</v>
      </c>
      <c r="W27" s="45">
        <v>3767</v>
      </c>
      <c r="X27" s="45">
        <v>3767</v>
      </c>
      <c r="Y27" s="45">
        <v>3767</v>
      </c>
      <c r="Z27" s="45">
        <v>3767</v>
      </c>
    </row>
    <row r="28" spans="1:38" x14ac:dyDescent="0.3">
      <c r="A28" s="52" t="s">
        <v>28</v>
      </c>
      <c r="B28" s="45">
        <f>SUM(C28:Z28)</f>
        <v>27294.75</v>
      </c>
      <c r="C28" s="48"/>
      <c r="D28" s="48"/>
      <c r="E28" s="48"/>
      <c r="F28" s="48">
        <v>1299.75</v>
      </c>
      <c r="G28" s="48">
        <v>1299.75</v>
      </c>
      <c r="H28" s="48">
        <v>1299.75</v>
      </c>
      <c r="I28" s="48">
        <v>1299.75</v>
      </c>
      <c r="J28" s="48">
        <v>1299.75</v>
      </c>
      <c r="K28" s="48">
        <v>1299.75</v>
      </c>
      <c r="L28" s="48">
        <v>1299.75</v>
      </c>
      <c r="M28" s="48">
        <v>1299.75</v>
      </c>
      <c r="N28" s="48">
        <v>1299.75</v>
      </c>
      <c r="O28" s="48">
        <v>1299.75</v>
      </c>
      <c r="P28" s="48">
        <v>1299.75</v>
      </c>
      <c r="Q28" s="48">
        <v>1299.75</v>
      </c>
      <c r="R28" s="48">
        <v>1299.75</v>
      </c>
      <c r="S28" s="48">
        <v>1299.75</v>
      </c>
      <c r="T28" s="48">
        <v>1299.75</v>
      </c>
      <c r="U28" s="48">
        <v>1299.75</v>
      </c>
      <c r="V28" s="48">
        <v>1299.75</v>
      </c>
      <c r="W28" s="48">
        <v>1299.75</v>
      </c>
      <c r="X28" s="48">
        <v>1299.75</v>
      </c>
      <c r="Y28" s="48">
        <v>1299.75</v>
      </c>
      <c r="Z28" s="48">
        <v>1299.75</v>
      </c>
    </row>
    <row r="29" spans="1:38" x14ac:dyDescent="0.3">
      <c r="A29" s="53" t="s">
        <v>29</v>
      </c>
      <c r="B29" s="54">
        <f t="shared" ref="B29:Z29" si="2">SUM(B25,B26,B27,B28)</f>
        <v>116196.34999999999</v>
      </c>
      <c r="C29" s="54">
        <f t="shared" si="2"/>
        <v>1391.9</v>
      </c>
      <c r="D29" s="54">
        <f t="shared" si="2"/>
        <v>1391.9</v>
      </c>
      <c r="E29" s="54">
        <f t="shared" si="2"/>
        <v>1391.9</v>
      </c>
      <c r="F29" s="54">
        <f t="shared" si="2"/>
        <v>2946.65</v>
      </c>
      <c r="G29" s="54">
        <f t="shared" si="2"/>
        <v>2946.65</v>
      </c>
      <c r="H29" s="54">
        <f t="shared" si="2"/>
        <v>5585.65</v>
      </c>
      <c r="I29" s="54">
        <f t="shared" si="2"/>
        <v>5585.65</v>
      </c>
      <c r="J29" s="54">
        <f t="shared" si="2"/>
        <v>5585.65</v>
      </c>
      <c r="K29" s="54">
        <f t="shared" si="2"/>
        <v>5585.65</v>
      </c>
      <c r="L29" s="54">
        <f t="shared" si="2"/>
        <v>5585.65</v>
      </c>
      <c r="M29" s="54">
        <f t="shared" si="2"/>
        <v>5585.65</v>
      </c>
      <c r="N29" s="54">
        <f t="shared" si="2"/>
        <v>5585.65</v>
      </c>
      <c r="O29" s="54">
        <f t="shared" si="2"/>
        <v>5585.65</v>
      </c>
      <c r="P29" s="54">
        <f t="shared" si="2"/>
        <v>5585.65</v>
      </c>
      <c r="Q29" s="54">
        <f t="shared" si="2"/>
        <v>5585.65</v>
      </c>
      <c r="R29" s="54">
        <f t="shared" si="2"/>
        <v>5585.65</v>
      </c>
      <c r="S29" s="54">
        <f t="shared" si="2"/>
        <v>5585.65</v>
      </c>
      <c r="T29" s="54">
        <f t="shared" si="2"/>
        <v>5585.65</v>
      </c>
      <c r="U29" s="54">
        <f t="shared" si="2"/>
        <v>5585.65</v>
      </c>
      <c r="V29" s="54">
        <f t="shared" si="2"/>
        <v>5585.65</v>
      </c>
      <c r="W29" s="54">
        <f t="shared" si="2"/>
        <v>5585.65</v>
      </c>
      <c r="X29" s="54">
        <f t="shared" si="2"/>
        <v>5585.65</v>
      </c>
      <c r="Y29" s="54">
        <f t="shared" si="2"/>
        <v>5585.65</v>
      </c>
      <c r="Z29" s="54">
        <f t="shared" si="2"/>
        <v>5585.65</v>
      </c>
    </row>
    <row r="30" spans="1:38" x14ac:dyDescent="0.3">
      <c r="A30" s="55"/>
      <c r="B30" s="36"/>
    </row>
    <row r="32" spans="1:38" x14ac:dyDescent="0.3">
      <c r="A32" s="2" t="s">
        <v>30</v>
      </c>
      <c r="B32" s="3" t="s">
        <v>31</v>
      </c>
    </row>
    <row r="33" spans="1:2" x14ac:dyDescent="0.3">
      <c r="A33" s="42" t="s">
        <v>32</v>
      </c>
      <c r="B33" s="56">
        <v>0.2</v>
      </c>
    </row>
    <row r="34" spans="1:2" x14ac:dyDescent="0.3">
      <c r="A34" s="57" t="s">
        <v>33</v>
      </c>
      <c r="B34" s="58">
        <v>0.2</v>
      </c>
    </row>
    <row r="35" spans="1:2" x14ac:dyDescent="0.3">
      <c r="A35" s="59"/>
      <c r="B35" s="60"/>
    </row>
    <row r="36" spans="1:2" ht="6.75" customHeight="1" x14ac:dyDescent="0.3">
      <c r="A36" s="59"/>
      <c r="B36" s="60"/>
    </row>
    <row r="37" spans="1:2" x14ac:dyDescent="0.3">
      <c r="A37" s="2" t="s">
        <v>34</v>
      </c>
      <c r="B37" s="61"/>
    </row>
    <row r="38" spans="1:2" x14ac:dyDescent="0.3">
      <c r="A38" s="42" t="s">
        <v>35</v>
      </c>
      <c r="B38" s="56">
        <v>0</v>
      </c>
    </row>
    <row r="39" spans="1:2" x14ac:dyDescent="0.3">
      <c r="A39" s="57" t="s">
        <v>36</v>
      </c>
      <c r="B39" s="58">
        <f>1-B38</f>
        <v>1</v>
      </c>
    </row>
    <row r="42" spans="1:2" x14ac:dyDescent="0.3">
      <c r="A42" s="37" t="s">
        <v>37</v>
      </c>
      <c r="B42" s="50"/>
    </row>
    <row r="43" spans="1:2" x14ac:dyDescent="0.3">
      <c r="A43" s="4" t="s">
        <v>38</v>
      </c>
      <c r="B43" s="45">
        <v>1</v>
      </c>
    </row>
    <row r="44" spans="1:2" x14ac:dyDescent="0.3">
      <c r="A44" s="4" t="s">
        <v>39</v>
      </c>
      <c r="B44" s="45">
        <v>1</v>
      </c>
    </row>
    <row r="45" spans="1:2" x14ac:dyDescent="0.3">
      <c r="A45" s="4" t="s">
        <v>40</v>
      </c>
      <c r="B45" s="62">
        <f>1/7</f>
        <v>0.14285714285714285</v>
      </c>
    </row>
    <row r="46" spans="1:2" x14ac:dyDescent="0.3">
      <c r="A46" s="4"/>
      <c r="B46" s="45"/>
    </row>
    <row r="47" spans="1:2" x14ac:dyDescent="0.3">
      <c r="A47" s="4"/>
      <c r="B47" s="45"/>
    </row>
    <row r="48" spans="1:2" x14ac:dyDescent="0.3">
      <c r="A48" s="4"/>
      <c r="B48" s="45"/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showGridLines="0" tabSelected="1" zoomScaleNormal="100" workbookViewId="0">
      <selection activeCell="A3" sqref="A3:C23"/>
    </sheetView>
  </sheetViews>
  <sheetFormatPr defaultColWidth="8.6640625" defaultRowHeight="14.4" x14ac:dyDescent="0.3"/>
  <cols>
    <col min="1" max="1" width="42.44140625" customWidth="1"/>
    <col min="2" max="2" width="13" style="63" customWidth="1"/>
    <col min="3" max="3" width="16.109375" style="63" customWidth="1"/>
  </cols>
  <sheetData>
    <row r="1" spans="1:3" ht="28.8" x14ac:dyDescent="0.55000000000000004">
      <c r="A1" s="1" t="s">
        <v>41</v>
      </c>
    </row>
    <row r="2" spans="1:3" ht="6" customHeight="1" x14ac:dyDescent="0.3"/>
    <row r="3" spans="1:3" x14ac:dyDescent="0.3">
      <c r="A3" s="64" t="s">
        <v>42</v>
      </c>
      <c r="B3" s="65" t="s">
        <v>43</v>
      </c>
      <c r="C3" s="66" t="s">
        <v>44</v>
      </c>
    </row>
    <row r="4" spans="1:3" x14ac:dyDescent="0.3">
      <c r="A4" s="18" t="s">
        <v>45</v>
      </c>
      <c r="B4" s="67" t="s">
        <v>46</v>
      </c>
      <c r="C4" s="68">
        <f ca="1">C6+C7</f>
        <v>237315.38812609526</v>
      </c>
    </row>
    <row r="5" spans="1:3" x14ac:dyDescent="0.3">
      <c r="A5" s="69" t="s">
        <v>47</v>
      </c>
      <c r="B5" s="67"/>
      <c r="C5" s="68"/>
    </row>
    <row r="6" spans="1:3" x14ac:dyDescent="0.3">
      <c r="A6" s="69" t="s">
        <v>48</v>
      </c>
      <c r="B6" s="67" t="s">
        <v>46</v>
      </c>
      <c r="C6" s="68">
        <f>Исходные_данные!B18+Исходные_данные!B19</f>
        <v>135518</v>
      </c>
    </row>
    <row r="7" spans="1:3" x14ac:dyDescent="0.3">
      <c r="A7" s="69" t="s">
        <v>49</v>
      </c>
      <c r="B7" s="67" t="s">
        <v>46</v>
      </c>
      <c r="C7" s="68">
        <f ca="1">Расчет!B83</f>
        <v>101797.38812609526</v>
      </c>
    </row>
    <row r="8" spans="1:3" x14ac:dyDescent="0.3">
      <c r="A8" s="70" t="s">
        <v>50</v>
      </c>
      <c r="B8" s="67"/>
      <c r="C8" s="68"/>
    </row>
    <row r="9" spans="1:3" x14ac:dyDescent="0.3">
      <c r="A9" s="69" t="s">
        <v>51</v>
      </c>
      <c r="B9" s="67" t="s">
        <v>46</v>
      </c>
      <c r="C9" s="68">
        <v>300000</v>
      </c>
    </row>
    <row r="10" spans="1:3" x14ac:dyDescent="0.3">
      <c r="A10" s="69" t="s">
        <v>52</v>
      </c>
      <c r="B10" s="67" t="s">
        <v>46</v>
      </c>
      <c r="C10" s="68">
        <f ca="1">C4-C9</f>
        <v>-62684.611873904738</v>
      </c>
    </row>
    <row r="11" spans="1:3" x14ac:dyDescent="0.3">
      <c r="A11" s="18" t="s">
        <v>53</v>
      </c>
      <c r="B11" s="67" t="s">
        <v>54</v>
      </c>
      <c r="C11" s="68">
        <f>Исходные_данные!B5</f>
        <v>24000</v>
      </c>
    </row>
    <row r="12" spans="1:3" x14ac:dyDescent="0.3">
      <c r="A12" s="18" t="s">
        <v>55</v>
      </c>
      <c r="B12" s="67" t="s">
        <v>56</v>
      </c>
      <c r="C12" s="71">
        <f>average.price</f>
        <v>55.65</v>
      </c>
    </row>
    <row r="13" spans="1:3" x14ac:dyDescent="0.3">
      <c r="A13" s="18" t="s">
        <v>57</v>
      </c>
      <c r="B13" s="67" t="s">
        <v>58</v>
      </c>
      <c r="C13" s="68">
        <f>C11*C12</f>
        <v>1335600</v>
      </c>
    </row>
    <row r="14" spans="1:3" x14ac:dyDescent="0.3">
      <c r="A14" s="18" t="s">
        <v>59</v>
      </c>
      <c r="B14" s="67" t="s">
        <v>58</v>
      </c>
      <c r="C14" s="68">
        <f>SUM(Расчет!AM15:AX15)</f>
        <v>489420</v>
      </c>
    </row>
    <row r="15" spans="1:3" x14ac:dyDescent="0.3">
      <c r="A15" s="18" t="s">
        <v>60</v>
      </c>
      <c r="B15" s="67" t="s">
        <v>61</v>
      </c>
      <c r="C15" s="72">
        <f>C14/C13</f>
        <v>0.36644204851752021</v>
      </c>
    </row>
    <row r="16" spans="1:3" x14ac:dyDescent="0.3">
      <c r="A16" s="18" t="s">
        <v>62</v>
      </c>
      <c r="B16" s="67" t="s">
        <v>58</v>
      </c>
      <c r="C16" s="68">
        <f ca="1">SUM(Расчет!AM25:AX25)</f>
        <v>-924295.91440571425</v>
      </c>
    </row>
    <row r="17" spans="1:3" x14ac:dyDescent="0.3">
      <c r="A17" s="18" t="s">
        <v>63</v>
      </c>
      <c r="B17" s="67" t="s">
        <v>61</v>
      </c>
      <c r="C17" s="72">
        <f ca="1">C16/C13</f>
        <v>-0.69204545852479349</v>
      </c>
    </row>
    <row r="18" spans="1:3" x14ac:dyDescent="0.3">
      <c r="A18" s="296" t="s">
        <v>64</v>
      </c>
      <c r="B18" s="296"/>
      <c r="C18" s="296"/>
    </row>
    <row r="19" spans="1:3" x14ac:dyDescent="0.3">
      <c r="A19" s="18" t="s">
        <v>65</v>
      </c>
      <c r="B19" s="67" t="s">
        <v>66</v>
      </c>
      <c r="C19" s="73">
        <f ca="1">Расчет!B41</f>
        <v>1.8333333333333333</v>
      </c>
    </row>
    <row r="20" spans="1:3" x14ac:dyDescent="0.3">
      <c r="A20" s="18" t="s">
        <v>67</v>
      </c>
      <c r="B20" s="67" t="s">
        <v>61</v>
      </c>
      <c r="C20" s="72">
        <f ca="1">Расчет!B42</f>
        <v>1.0140848933186317</v>
      </c>
    </row>
    <row r="21" spans="1:3" x14ac:dyDescent="0.3">
      <c r="A21" s="18" t="s">
        <v>68</v>
      </c>
      <c r="B21" s="67" t="s">
        <v>46</v>
      </c>
      <c r="C21" s="68">
        <f ca="1">Расчет!B107</f>
        <v>214.40661420812467</v>
      </c>
    </row>
    <row r="22" spans="1:3" x14ac:dyDescent="0.3">
      <c r="A22" s="18" t="s">
        <v>69</v>
      </c>
      <c r="B22" s="67" t="s">
        <v>61</v>
      </c>
      <c r="C22" s="72">
        <f ca="1">Расчет!B113</f>
        <v>0.12706082111129424</v>
      </c>
    </row>
    <row r="23" spans="1:3" x14ac:dyDescent="0.3">
      <c r="A23" s="74" t="str">
        <f>"*при ставке дисконтирования "&amp;Расчет!B101*100&amp;" %"</f>
        <v>*при ставке дисконтирования 30 %</v>
      </c>
    </row>
    <row r="24" spans="1:3" x14ac:dyDescent="0.3">
      <c r="A24" s="75"/>
    </row>
  </sheetData>
  <mergeCells count="1">
    <mergeCell ref="A18:C1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115"/>
  <sheetViews>
    <sheetView zoomScale="115" zoomScaleNormal="115" workbookViewId="0">
      <pane xSplit="2" ySplit="4" topLeftCell="C78" activePane="bottomRight" state="frozen"/>
      <selection pane="topRight" activeCell="C1" sqref="C1"/>
      <selection pane="bottomLeft" activeCell="A78" sqref="A78"/>
      <selection pane="bottomRight" activeCell="BL76" sqref="BL76"/>
    </sheetView>
  </sheetViews>
  <sheetFormatPr defaultColWidth="8.6640625" defaultRowHeight="14.4" x14ac:dyDescent="0.3"/>
  <cols>
    <col min="1" max="1" width="31.5546875" customWidth="1"/>
    <col min="2" max="2" width="7.33203125" customWidth="1"/>
    <col min="3" max="3" width="13.88671875" customWidth="1"/>
    <col min="15" max="15" width="9.88671875" customWidth="1"/>
    <col min="16" max="16" width="8.44140625" customWidth="1"/>
    <col min="17" max="17" width="8.109375" customWidth="1"/>
    <col min="18" max="18" width="8.44140625" customWidth="1"/>
    <col min="19" max="19" width="7.6640625" customWidth="1"/>
    <col min="20" max="20" width="8.88671875" customWidth="1"/>
    <col min="21" max="21" width="7.109375" customWidth="1"/>
    <col min="22" max="22" width="7.44140625" customWidth="1"/>
    <col min="23" max="23" width="8.88671875" customWidth="1"/>
    <col min="24" max="24" width="6.109375" customWidth="1"/>
    <col min="25" max="25" width="8.33203125" customWidth="1"/>
    <col min="26" max="26" width="6.88671875" customWidth="1"/>
    <col min="27" max="27" width="6.21875" style="76" customWidth="1"/>
    <col min="28" max="28" width="8.109375" style="76" customWidth="1"/>
    <col min="29" max="61" width="17.33203125" hidden="1" customWidth="1"/>
    <col min="62" max="62" width="12.109375" hidden="1" customWidth="1"/>
  </cols>
  <sheetData>
    <row r="2" spans="1:62" s="78" customFormat="1" ht="10.199999999999999" x14ac:dyDescent="0.2">
      <c r="A2" s="77" t="s">
        <v>70</v>
      </c>
      <c r="AA2" s="79"/>
      <c r="AB2" s="79"/>
    </row>
    <row r="3" spans="1:62" s="86" customFormat="1" ht="10.199999999999999" x14ac:dyDescent="0.2">
      <c r="A3" s="80" t="s">
        <v>42</v>
      </c>
      <c r="B3" s="81" t="s">
        <v>71</v>
      </c>
      <c r="C3" s="82">
        <v>45017</v>
      </c>
      <c r="D3" s="82">
        <f t="shared" ref="D3:AI3" si="0">EDATE(C3,1)</f>
        <v>45047</v>
      </c>
      <c r="E3" s="82">
        <f t="shared" si="0"/>
        <v>45078</v>
      </c>
      <c r="F3" s="82">
        <f t="shared" si="0"/>
        <v>45108</v>
      </c>
      <c r="G3" s="82">
        <f t="shared" si="0"/>
        <v>45139</v>
      </c>
      <c r="H3" s="82">
        <f t="shared" si="0"/>
        <v>45170</v>
      </c>
      <c r="I3" s="82">
        <f t="shared" si="0"/>
        <v>45200</v>
      </c>
      <c r="J3" s="82">
        <f t="shared" si="0"/>
        <v>45231</v>
      </c>
      <c r="K3" s="82">
        <f t="shared" si="0"/>
        <v>45261</v>
      </c>
      <c r="L3" s="82">
        <f t="shared" si="0"/>
        <v>45292</v>
      </c>
      <c r="M3" s="82">
        <f t="shared" si="0"/>
        <v>45323</v>
      </c>
      <c r="N3" s="82">
        <f t="shared" si="0"/>
        <v>45352</v>
      </c>
      <c r="O3" s="82">
        <f t="shared" si="0"/>
        <v>45383</v>
      </c>
      <c r="P3" s="82">
        <f t="shared" si="0"/>
        <v>45413</v>
      </c>
      <c r="Q3" s="82">
        <f t="shared" si="0"/>
        <v>45444</v>
      </c>
      <c r="R3" s="82">
        <f t="shared" si="0"/>
        <v>45474</v>
      </c>
      <c r="S3" s="82">
        <f t="shared" si="0"/>
        <v>45505</v>
      </c>
      <c r="T3" s="82">
        <f t="shared" si="0"/>
        <v>45536</v>
      </c>
      <c r="U3" s="82">
        <f t="shared" si="0"/>
        <v>45566</v>
      </c>
      <c r="V3" s="82">
        <f t="shared" si="0"/>
        <v>45597</v>
      </c>
      <c r="W3" s="82">
        <f t="shared" si="0"/>
        <v>45627</v>
      </c>
      <c r="X3" s="82">
        <f t="shared" si="0"/>
        <v>45658</v>
      </c>
      <c r="Y3" s="82">
        <f t="shared" si="0"/>
        <v>45689</v>
      </c>
      <c r="Z3" s="82">
        <f t="shared" si="0"/>
        <v>45717</v>
      </c>
      <c r="AA3" s="83">
        <f t="shared" si="0"/>
        <v>45748</v>
      </c>
      <c r="AB3" s="83">
        <f t="shared" si="0"/>
        <v>45778</v>
      </c>
      <c r="AC3" s="84">
        <f t="shared" si="0"/>
        <v>45809</v>
      </c>
      <c r="AD3" s="84">
        <f t="shared" si="0"/>
        <v>45839</v>
      </c>
      <c r="AE3" s="84">
        <f t="shared" si="0"/>
        <v>45870</v>
      </c>
      <c r="AF3" s="84">
        <f t="shared" si="0"/>
        <v>45901</v>
      </c>
      <c r="AG3" s="84">
        <f t="shared" si="0"/>
        <v>45931</v>
      </c>
      <c r="AH3" s="84">
        <f t="shared" si="0"/>
        <v>45962</v>
      </c>
      <c r="AI3" s="84">
        <f t="shared" si="0"/>
        <v>45992</v>
      </c>
      <c r="AJ3" s="84">
        <f t="shared" ref="AJ3:BJ3" si="1">EDATE(AI3,1)</f>
        <v>46023</v>
      </c>
      <c r="AK3" s="84">
        <f t="shared" si="1"/>
        <v>46054</v>
      </c>
      <c r="AL3" s="84">
        <f t="shared" si="1"/>
        <v>46082</v>
      </c>
      <c r="AM3" s="84">
        <f t="shared" si="1"/>
        <v>46113</v>
      </c>
      <c r="AN3" s="84">
        <f t="shared" si="1"/>
        <v>46143</v>
      </c>
      <c r="AO3" s="84">
        <f t="shared" si="1"/>
        <v>46174</v>
      </c>
      <c r="AP3" s="84">
        <f t="shared" si="1"/>
        <v>46204</v>
      </c>
      <c r="AQ3" s="84">
        <f t="shared" si="1"/>
        <v>46235</v>
      </c>
      <c r="AR3" s="84">
        <f t="shared" si="1"/>
        <v>46266</v>
      </c>
      <c r="AS3" s="84">
        <f t="shared" si="1"/>
        <v>46296</v>
      </c>
      <c r="AT3" s="84">
        <f t="shared" si="1"/>
        <v>46327</v>
      </c>
      <c r="AU3" s="84">
        <f t="shared" si="1"/>
        <v>46357</v>
      </c>
      <c r="AV3" s="84">
        <f t="shared" si="1"/>
        <v>46388</v>
      </c>
      <c r="AW3" s="84">
        <f t="shared" si="1"/>
        <v>46419</v>
      </c>
      <c r="AX3" s="84">
        <f t="shared" si="1"/>
        <v>46447</v>
      </c>
      <c r="AY3" s="84">
        <f t="shared" si="1"/>
        <v>46478</v>
      </c>
      <c r="AZ3" s="84">
        <f t="shared" si="1"/>
        <v>46508</v>
      </c>
      <c r="BA3" s="84">
        <f t="shared" si="1"/>
        <v>46539</v>
      </c>
      <c r="BB3" s="84">
        <f t="shared" si="1"/>
        <v>46569</v>
      </c>
      <c r="BC3" s="84">
        <f t="shared" si="1"/>
        <v>46600</v>
      </c>
      <c r="BD3" s="84">
        <f t="shared" si="1"/>
        <v>46631</v>
      </c>
      <c r="BE3" s="84">
        <f t="shared" si="1"/>
        <v>46661</v>
      </c>
      <c r="BF3" s="84">
        <f t="shared" si="1"/>
        <v>46692</v>
      </c>
      <c r="BG3" s="84">
        <f t="shared" si="1"/>
        <v>46722</v>
      </c>
      <c r="BH3" s="84">
        <f t="shared" si="1"/>
        <v>46753</v>
      </c>
      <c r="BI3" s="84">
        <f t="shared" si="1"/>
        <v>46784</v>
      </c>
      <c r="BJ3" s="85">
        <f t="shared" si="1"/>
        <v>46813</v>
      </c>
    </row>
    <row r="4" spans="1:62" s="78" customFormat="1" ht="10.199999999999999" x14ac:dyDescent="0.2">
      <c r="A4" s="87"/>
      <c r="B4" s="88"/>
      <c r="C4" s="89">
        <v>1</v>
      </c>
      <c r="D4" s="89">
        <v>2</v>
      </c>
      <c r="E4" s="89">
        <v>3</v>
      </c>
      <c r="F4" s="89">
        <v>4</v>
      </c>
      <c r="G4" s="89">
        <v>5</v>
      </c>
      <c r="H4" s="89">
        <v>6</v>
      </c>
      <c r="I4" s="89">
        <v>7</v>
      </c>
      <c r="J4" s="89">
        <v>8</v>
      </c>
      <c r="K4" s="89">
        <v>9</v>
      </c>
      <c r="L4" s="89">
        <v>10</v>
      </c>
      <c r="M4" s="89">
        <v>11</v>
      </c>
      <c r="N4" s="89">
        <v>12</v>
      </c>
      <c r="O4" s="89">
        <v>13</v>
      </c>
      <c r="P4" s="89">
        <v>14</v>
      </c>
      <c r="Q4" s="89">
        <v>15</v>
      </c>
      <c r="R4" s="89">
        <v>16</v>
      </c>
      <c r="S4" s="89">
        <v>17</v>
      </c>
      <c r="T4" s="89">
        <v>18</v>
      </c>
      <c r="U4" s="89">
        <v>19</v>
      </c>
      <c r="V4" s="89">
        <v>20</v>
      </c>
      <c r="W4" s="89">
        <v>21</v>
      </c>
      <c r="X4" s="89">
        <v>22</v>
      </c>
      <c r="Y4" s="89">
        <v>23</v>
      </c>
      <c r="Z4" s="89">
        <v>24</v>
      </c>
      <c r="AA4" s="90">
        <v>25</v>
      </c>
      <c r="AB4" s="90">
        <v>26</v>
      </c>
      <c r="AC4" s="91">
        <v>27</v>
      </c>
      <c r="AD4" s="91">
        <v>28</v>
      </c>
      <c r="AE4" s="91">
        <v>29</v>
      </c>
      <c r="AF4" s="91">
        <v>30</v>
      </c>
      <c r="AG4" s="91">
        <v>31</v>
      </c>
      <c r="AH4" s="91">
        <v>32</v>
      </c>
      <c r="AI4" s="91">
        <v>33</v>
      </c>
      <c r="AJ4" s="91">
        <v>34</v>
      </c>
      <c r="AK4" s="91">
        <v>35</v>
      </c>
      <c r="AL4" s="91">
        <v>36</v>
      </c>
      <c r="AM4" s="91">
        <v>37</v>
      </c>
      <c r="AN4" s="91">
        <v>38</v>
      </c>
      <c r="AO4" s="91">
        <v>39</v>
      </c>
      <c r="AP4" s="91">
        <v>40</v>
      </c>
      <c r="AQ4" s="91">
        <v>41</v>
      </c>
      <c r="AR4" s="91">
        <v>42</v>
      </c>
      <c r="AS4" s="91">
        <v>43</v>
      </c>
      <c r="AT4" s="91">
        <v>44</v>
      </c>
      <c r="AU4" s="91">
        <v>45</v>
      </c>
      <c r="AV4" s="91">
        <v>46</v>
      </c>
      <c r="AW4" s="91">
        <v>47</v>
      </c>
      <c r="AX4" s="91">
        <v>48</v>
      </c>
      <c r="AY4" s="91">
        <v>49</v>
      </c>
      <c r="AZ4" s="91">
        <v>50</v>
      </c>
      <c r="BA4" s="91">
        <v>51</v>
      </c>
      <c r="BB4" s="91">
        <v>52</v>
      </c>
      <c r="BC4" s="91">
        <v>53</v>
      </c>
      <c r="BD4" s="91">
        <v>54</v>
      </c>
      <c r="BE4" s="91">
        <v>55</v>
      </c>
      <c r="BF4" s="91">
        <v>56</v>
      </c>
      <c r="BG4" s="91">
        <v>57</v>
      </c>
      <c r="BH4" s="91">
        <v>58</v>
      </c>
      <c r="BI4" s="91">
        <v>59</v>
      </c>
      <c r="BJ4" s="92">
        <v>60</v>
      </c>
    </row>
    <row r="5" spans="1:62" s="78" customFormat="1" ht="10.199999999999999" x14ac:dyDescent="0.2">
      <c r="A5" s="93" t="s">
        <v>72</v>
      </c>
      <c r="B5" s="94"/>
      <c r="C5" s="95">
        <v>0</v>
      </c>
      <c r="D5" s="95">
        <v>0</v>
      </c>
      <c r="E5" s="95">
        <v>0</v>
      </c>
      <c r="F5" s="95">
        <v>0</v>
      </c>
      <c r="G5" s="95">
        <v>0</v>
      </c>
      <c r="H5" s="95">
        <v>0</v>
      </c>
      <c r="I5" s="95">
        <v>0.1</v>
      </c>
      <c r="J5" s="95">
        <v>0.25</v>
      </c>
      <c r="K5" s="95">
        <v>0.5</v>
      </c>
      <c r="L5" s="95">
        <v>0.5</v>
      </c>
      <c r="M5" s="95">
        <v>0.5</v>
      </c>
      <c r="N5" s="95">
        <v>0.6</v>
      </c>
      <c r="O5" s="95">
        <v>0.8</v>
      </c>
      <c r="P5" s="95">
        <v>1</v>
      </c>
      <c r="Q5" s="95">
        <v>1</v>
      </c>
      <c r="R5" s="95">
        <v>1</v>
      </c>
      <c r="S5" s="96">
        <v>1</v>
      </c>
      <c r="T5" s="96">
        <v>1</v>
      </c>
      <c r="U5" s="96">
        <v>1</v>
      </c>
      <c r="V5" s="96">
        <v>1</v>
      </c>
      <c r="W5" s="96">
        <v>1</v>
      </c>
      <c r="X5" s="96">
        <v>1</v>
      </c>
      <c r="Y5" s="96">
        <v>1</v>
      </c>
      <c r="Z5" s="96">
        <v>1</v>
      </c>
      <c r="AA5" s="97">
        <v>1</v>
      </c>
      <c r="AB5" s="97">
        <v>1</v>
      </c>
      <c r="AC5" s="98">
        <v>1</v>
      </c>
      <c r="AD5" s="98">
        <v>1</v>
      </c>
      <c r="AE5" s="98">
        <v>1</v>
      </c>
      <c r="AF5" s="98">
        <v>1</v>
      </c>
      <c r="AG5" s="98">
        <v>1</v>
      </c>
      <c r="AH5" s="98">
        <v>1</v>
      </c>
      <c r="AI5" s="98">
        <v>1</v>
      </c>
      <c r="AJ5" s="98">
        <v>1</v>
      </c>
      <c r="AK5" s="98">
        <v>1</v>
      </c>
      <c r="AL5" s="98">
        <v>1</v>
      </c>
      <c r="AM5" s="98">
        <v>1</v>
      </c>
      <c r="AN5" s="98">
        <v>1</v>
      </c>
      <c r="AO5" s="98">
        <v>1</v>
      </c>
      <c r="AP5" s="98">
        <v>1</v>
      </c>
      <c r="AQ5" s="98">
        <v>1</v>
      </c>
      <c r="AR5" s="98">
        <v>1</v>
      </c>
      <c r="AS5" s="98">
        <v>1</v>
      </c>
      <c r="AT5" s="98">
        <v>1</v>
      </c>
      <c r="AU5" s="98">
        <v>1</v>
      </c>
      <c r="AV5" s="98">
        <v>1</v>
      </c>
      <c r="AW5" s="98">
        <v>1</v>
      </c>
      <c r="AX5" s="98">
        <v>1</v>
      </c>
      <c r="AY5" s="98">
        <v>1</v>
      </c>
      <c r="AZ5" s="98">
        <v>1</v>
      </c>
      <c r="BA5" s="98">
        <v>1</v>
      </c>
      <c r="BB5" s="98">
        <v>1</v>
      </c>
      <c r="BC5" s="98">
        <v>1</v>
      </c>
      <c r="BD5" s="98">
        <v>1</v>
      </c>
      <c r="BE5" s="98">
        <v>1</v>
      </c>
      <c r="BF5" s="98">
        <v>1</v>
      </c>
      <c r="BG5" s="98">
        <v>1</v>
      </c>
      <c r="BH5" s="98">
        <v>1</v>
      </c>
      <c r="BI5" s="98">
        <v>1</v>
      </c>
      <c r="BJ5" s="99">
        <v>1</v>
      </c>
    </row>
    <row r="6" spans="1:62" s="78" customFormat="1" ht="10.199999999999999" x14ac:dyDescent="0.2">
      <c r="A6" s="100" t="s">
        <v>73</v>
      </c>
      <c r="B6" s="101"/>
      <c r="C6" s="101">
        <f t="shared" ref="C6:AH6" si="2">m.target*C5</f>
        <v>0</v>
      </c>
      <c r="D6" s="101">
        <f t="shared" si="2"/>
        <v>0</v>
      </c>
      <c r="E6" s="101">
        <f t="shared" si="2"/>
        <v>0</v>
      </c>
      <c r="F6" s="101">
        <f t="shared" si="2"/>
        <v>0</v>
      </c>
      <c r="G6" s="101">
        <f t="shared" si="2"/>
        <v>0</v>
      </c>
      <c r="H6" s="101">
        <f t="shared" si="2"/>
        <v>0</v>
      </c>
      <c r="I6" s="101">
        <f t="shared" si="2"/>
        <v>200</v>
      </c>
      <c r="J6" s="101">
        <f t="shared" si="2"/>
        <v>500</v>
      </c>
      <c r="K6" s="101">
        <f t="shared" si="2"/>
        <v>1000</v>
      </c>
      <c r="L6" s="101">
        <f t="shared" si="2"/>
        <v>1000</v>
      </c>
      <c r="M6" s="101">
        <f t="shared" si="2"/>
        <v>1000</v>
      </c>
      <c r="N6" s="101">
        <f t="shared" si="2"/>
        <v>1200</v>
      </c>
      <c r="O6" s="101">
        <f t="shared" si="2"/>
        <v>1600</v>
      </c>
      <c r="P6" s="101">
        <f t="shared" si="2"/>
        <v>2000</v>
      </c>
      <c r="Q6" s="101">
        <f t="shared" si="2"/>
        <v>2000</v>
      </c>
      <c r="R6" s="101">
        <f t="shared" si="2"/>
        <v>2000</v>
      </c>
      <c r="S6" s="101">
        <f t="shared" si="2"/>
        <v>2000</v>
      </c>
      <c r="T6" s="101">
        <f t="shared" si="2"/>
        <v>2000</v>
      </c>
      <c r="U6" s="101">
        <f t="shared" si="2"/>
        <v>2000</v>
      </c>
      <c r="V6" s="101">
        <f t="shared" si="2"/>
        <v>2000</v>
      </c>
      <c r="W6" s="101">
        <f t="shared" si="2"/>
        <v>2000</v>
      </c>
      <c r="X6" s="101">
        <f t="shared" si="2"/>
        <v>2000</v>
      </c>
      <c r="Y6" s="101">
        <f t="shared" si="2"/>
        <v>2000</v>
      </c>
      <c r="Z6" s="101">
        <f t="shared" si="2"/>
        <v>2000</v>
      </c>
      <c r="AA6" s="102">
        <f t="shared" si="2"/>
        <v>2000</v>
      </c>
      <c r="AB6" s="102">
        <f t="shared" si="2"/>
        <v>2000</v>
      </c>
      <c r="AC6" s="103">
        <f t="shared" si="2"/>
        <v>2000</v>
      </c>
      <c r="AD6" s="103">
        <f t="shared" si="2"/>
        <v>2000</v>
      </c>
      <c r="AE6" s="103">
        <f t="shared" si="2"/>
        <v>2000</v>
      </c>
      <c r="AF6" s="103">
        <f t="shared" si="2"/>
        <v>2000</v>
      </c>
      <c r="AG6" s="103">
        <f t="shared" si="2"/>
        <v>2000</v>
      </c>
      <c r="AH6" s="103">
        <f t="shared" si="2"/>
        <v>2000</v>
      </c>
      <c r="AI6" s="103">
        <f t="shared" ref="AI6:BJ6" si="3">m.target*AI5</f>
        <v>2000</v>
      </c>
      <c r="AJ6" s="103">
        <f t="shared" si="3"/>
        <v>2000</v>
      </c>
      <c r="AK6" s="103">
        <f t="shared" si="3"/>
        <v>2000</v>
      </c>
      <c r="AL6" s="103">
        <f t="shared" si="3"/>
        <v>2000</v>
      </c>
      <c r="AM6" s="103">
        <f t="shared" si="3"/>
        <v>2000</v>
      </c>
      <c r="AN6" s="103">
        <f t="shared" si="3"/>
        <v>2000</v>
      </c>
      <c r="AO6" s="103">
        <f t="shared" si="3"/>
        <v>2000</v>
      </c>
      <c r="AP6" s="103">
        <f t="shared" si="3"/>
        <v>2000</v>
      </c>
      <c r="AQ6" s="103">
        <f t="shared" si="3"/>
        <v>2000</v>
      </c>
      <c r="AR6" s="103">
        <f t="shared" si="3"/>
        <v>2000</v>
      </c>
      <c r="AS6" s="103">
        <f t="shared" si="3"/>
        <v>2000</v>
      </c>
      <c r="AT6" s="103">
        <f t="shared" si="3"/>
        <v>2000</v>
      </c>
      <c r="AU6" s="103">
        <f t="shared" si="3"/>
        <v>2000</v>
      </c>
      <c r="AV6" s="103">
        <f t="shared" si="3"/>
        <v>2000</v>
      </c>
      <c r="AW6" s="103">
        <f t="shared" si="3"/>
        <v>2000</v>
      </c>
      <c r="AX6" s="103">
        <f t="shared" si="3"/>
        <v>2000</v>
      </c>
      <c r="AY6" s="103">
        <f t="shared" si="3"/>
        <v>2000</v>
      </c>
      <c r="AZ6" s="103">
        <f t="shared" si="3"/>
        <v>2000</v>
      </c>
      <c r="BA6" s="103">
        <f t="shared" si="3"/>
        <v>2000</v>
      </c>
      <c r="BB6" s="103">
        <f t="shared" si="3"/>
        <v>2000</v>
      </c>
      <c r="BC6" s="103">
        <f t="shared" si="3"/>
        <v>2000</v>
      </c>
      <c r="BD6" s="103">
        <f t="shared" si="3"/>
        <v>2000</v>
      </c>
      <c r="BE6" s="103">
        <f t="shared" si="3"/>
        <v>2000</v>
      </c>
      <c r="BF6" s="103">
        <f t="shared" si="3"/>
        <v>2000</v>
      </c>
      <c r="BG6" s="103">
        <f t="shared" si="3"/>
        <v>2000</v>
      </c>
      <c r="BH6" s="103">
        <f t="shared" si="3"/>
        <v>2000</v>
      </c>
      <c r="BI6" s="103">
        <f t="shared" si="3"/>
        <v>2000</v>
      </c>
      <c r="BJ6" s="104">
        <f t="shared" si="3"/>
        <v>2000</v>
      </c>
    </row>
    <row r="7" spans="1:62" s="78" customFormat="1" ht="10.199999999999999" x14ac:dyDescent="0.2">
      <c r="A7" s="105" t="s">
        <v>74</v>
      </c>
      <c r="B7" s="106"/>
      <c r="C7" s="107">
        <f t="shared" ref="C7:AH7" si="4">average.price</f>
        <v>55.65</v>
      </c>
      <c r="D7" s="107">
        <f t="shared" si="4"/>
        <v>55.65</v>
      </c>
      <c r="E7" s="107">
        <f t="shared" si="4"/>
        <v>55.65</v>
      </c>
      <c r="F7" s="107">
        <f t="shared" si="4"/>
        <v>55.65</v>
      </c>
      <c r="G7" s="107">
        <f t="shared" si="4"/>
        <v>55.65</v>
      </c>
      <c r="H7" s="107">
        <f t="shared" si="4"/>
        <v>55.65</v>
      </c>
      <c r="I7" s="107">
        <f t="shared" si="4"/>
        <v>55.65</v>
      </c>
      <c r="J7" s="107">
        <f t="shared" si="4"/>
        <v>55.65</v>
      </c>
      <c r="K7" s="107">
        <f t="shared" si="4"/>
        <v>55.65</v>
      </c>
      <c r="L7" s="107">
        <f t="shared" si="4"/>
        <v>55.65</v>
      </c>
      <c r="M7" s="107">
        <f t="shared" si="4"/>
        <v>55.65</v>
      </c>
      <c r="N7" s="107">
        <f t="shared" si="4"/>
        <v>55.65</v>
      </c>
      <c r="O7" s="107">
        <f t="shared" si="4"/>
        <v>55.65</v>
      </c>
      <c r="P7" s="107">
        <f t="shared" si="4"/>
        <v>55.65</v>
      </c>
      <c r="Q7" s="107">
        <f t="shared" si="4"/>
        <v>55.65</v>
      </c>
      <c r="R7" s="107">
        <f t="shared" si="4"/>
        <v>55.65</v>
      </c>
      <c r="S7" s="107">
        <f t="shared" si="4"/>
        <v>55.65</v>
      </c>
      <c r="T7" s="107">
        <f t="shared" si="4"/>
        <v>55.65</v>
      </c>
      <c r="U7" s="107">
        <f t="shared" si="4"/>
        <v>55.65</v>
      </c>
      <c r="V7" s="107">
        <f t="shared" si="4"/>
        <v>55.65</v>
      </c>
      <c r="W7" s="107">
        <f t="shared" si="4"/>
        <v>55.65</v>
      </c>
      <c r="X7" s="107">
        <f t="shared" si="4"/>
        <v>55.65</v>
      </c>
      <c r="Y7" s="107">
        <f t="shared" si="4"/>
        <v>55.65</v>
      </c>
      <c r="Z7" s="107">
        <f t="shared" si="4"/>
        <v>55.65</v>
      </c>
      <c r="AA7" s="108">
        <f t="shared" si="4"/>
        <v>55.65</v>
      </c>
      <c r="AB7" s="108">
        <f t="shared" si="4"/>
        <v>55.65</v>
      </c>
      <c r="AC7" s="106">
        <f t="shared" si="4"/>
        <v>55.65</v>
      </c>
      <c r="AD7" s="106">
        <f t="shared" si="4"/>
        <v>55.65</v>
      </c>
      <c r="AE7" s="106">
        <f t="shared" si="4"/>
        <v>55.65</v>
      </c>
      <c r="AF7" s="106">
        <f t="shared" si="4"/>
        <v>55.65</v>
      </c>
      <c r="AG7" s="106">
        <f t="shared" si="4"/>
        <v>55.65</v>
      </c>
      <c r="AH7" s="106">
        <f t="shared" si="4"/>
        <v>55.65</v>
      </c>
      <c r="AI7" s="106">
        <f t="shared" ref="AI7:BJ7" si="5">average.price</f>
        <v>55.65</v>
      </c>
      <c r="AJ7" s="106">
        <f t="shared" si="5"/>
        <v>55.65</v>
      </c>
      <c r="AK7" s="106">
        <f t="shared" si="5"/>
        <v>55.65</v>
      </c>
      <c r="AL7" s="106">
        <f t="shared" si="5"/>
        <v>55.65</v>
      </c>
      <c r="AM7" s="106">
        <f t="shared" si="5"/>
        <v>55.65</v>
      </c>
      <c r="AN7" s="106">
        <f t="shared" si="5"/>
        <v>55.65</v>
      </c>
      <c r="AO7" s="106">
        <f t="shared" si="5"/>
        <v>55.65</v>
      </c>
      <c r="AP7" s="106">
        <f t="shared" si="5"/>
        <v>55.65</v>
      </c>
      <c r="AQ7" s="106">
        <f t="shared" si="5"/>
        <v>55.65</v>
      </c>
      <c r="AR7" s="106">
        <f t="shared" si="5"/>
        <v>55.65</v>
      </c>
      <c r="AS7" s="106">
        <f t="shared" si="5"/>
        <v>55.65</v>
      </c>
      <c r="AT7" s="106">
        <f t="shared" si="5"/>
        <v>55.65</v>
      </c>
      <c r="AU7" s="106">
        <f t="shared" si="5"/>
        <v>55.65</v>
      </c>
      <c r="AV7" s="106">
        <f t="shared" si="5"/>
        <v>55.65</v>
      </c>
      <c r="AW7" s="106">
        <f t="shared" si="5"/>
        <v>55.65</v>
      </c>
      <c r="AX7" s="106">
        <f t="shared" si="5"/>
        <v>55.65</v>
      </c>
      <c r="AY7" s="106">
        <f t="shared" si="5"/>
        <v>55.65</v>
      </c>
      <c r="AZ7" s="106">
        <f t="shared" si="5"/>
        <v>55.65</v>
      </c>
      <c r="BA7" s="106">
        <f t="shared" si="5"/>
        <v>55.65</v>
      </c>
      <c r="BB7" s="106">
        <f t="shared" si="5"/>
        <v>55.65</v>
      </c>
      <c r="BC7" s="106">
        <f t="shared" si="5"/>
        <v>55.65</v>
      </c>
      <c r="BD7" s="106">
        <f t="shared" si="5"/>
        <v>55.65</v>
      </c>
      <c r="BE7" s="106">
        <f t="shared" si="5"/>
        <v>55.65</v>
      </c>
      <c r="BF7" s="106">
        <f t="shared" si="5"/>
        <v>55.65</v>
      </c>
      <c r="BG7" s="106">
        <f t="shared" si="5"/>
        <v>55.65</v>
      </c>
      <c r="BH7" s="106">
        <f t="shared" si="5"/>
        <v>55.65</v>
      </c>
      <c r="BI7" s="106">
        <f t="shared" si="5"/>
        <v>55.65</v>
      </c>
      <c r="BJ7" s="109">
        <f t="shared" si="5"/>
        <v>55.65</v>
      </c>
    </row>
    <row r="8" spans="1:62" s="78" customFormat="1" ht="10.199999999999999" x14ac:dyDescent="0.2">
      <c r="A8" s="110" t="s">
        <v>75</v>
      </c>
      <c r="B8" s="111"/>
      <c r="C8" s="111">
        <f t="shared" ref="C8:AH8" si="6">C6*C7</f>
        <v>0</v>
      </c>
      <c r="D8" s="111">
        <f t="shared" si="6"/>
        <v>0</v>
      </c>
      <c r="E8" s="111">
        <f t="shared" si="6"/>
        <v>0</v>
      </c>
      <c r="F8" s="111">
        <f t="shared" si="6"/>
        <v>0</v>
      </c>
      <c r="G8" s="111">
        <f t="shared" si="6"/>
        <v>0</v>
      </c>
      <c r="H8" s="111">
        <f t="shared" si="6"/>
        <v>0</v>
      </c>
      <c r="I8" s="111">
        <f t="shared" si="6"/>
        <v>11130</v>
      </c>
      <c r="J8" s="111">
        <f t="shared" si="6"/>
        <v>27825</v>
      </c>
      <c r="K8" s="111">
        <f t="shared" si="6"/>
        <v>55650</v>
      </c>
      <c r="L8" s="111">
        <f t="shared" si="6"/>
        <v>55650</v>
      </c>
      <c r="M8" s="111">
        <f t="shared" si="6"/>
        <v>55650</v>
      </c>
      <c r="N8" s="111">
        <f t="shared" si="6"/>
        <v>66780</v>
      </c>
      <c r="O8" s="111">
        <f t="shared" si="6"/>
        <v>89040</v>
      </c>
      <c r="P8" s="111">
        <f t="shared" si="6"/>
        <v>111300</v>
      </c>
      <c r="Q8" s="111">
        <f t="shared" si="6"/>
        <v>111300</v>
      </c>
      <c r="R8" s="111">
        <f t="shared" si="6"/>
        <v>111300</v>
      </c>
      <c r="S8" s="111">
        <f t="shared" si="6"/>
        <v>111300</v>
      </c>
      <c r="T8" s="111">
        <f t="shared" si="6"/>
        <v>111300</v>
      </c>
      <c r="U8" s="111">
        <f t="shared" si="6"/>
        <v>111300</v>
      </c>
      <c r="V8" s="111">
        <f t="shared" si="6"/>
        <v>111300</v>
      </c>
      <c r="W8" s="111">
        <f t="shared" si="6"/>
        <v>111300</v>
      </c>
      <c r="X8" s="111">
        <f t="shared" si="6"/>
        <v>111300</v>
      </c>
      <c r="Y8" s="111">
        <f t="shared" si="6"/>
        <v>111300</v>
      </c>
      <c r="Z8" s="111">
        <f t="shared" si="6"/>
        <v>111300</v>
      </c>
      <c r="AA8" s="112">
        <f t="shared" si="6"/>
        <v>111300</v>
      </c>
      <c r="AB8" s="112">
        <f t="shared" si="6"/>
        <v>111300</v>
      </c>
      <c r="AC8" s="113">
        <f t="shared" si="6"/>
        <v>111300</v>
      </c>
      <c r="AD8" s="113">
        <f t="shared" si="6"/>
        <v>111300</v>
      </c>
      <c r="AE8" s="113">
        <f t="shared" si="6"/>
        <v>111300</v>
      </c>
      <c r="AF8" s="113">
        <f t="shared" si="6"/>
        <v>111300</v>
      </c>
      <c r="AG8" s="113">
        <f t="shared" si="6"/>
        <v>111300</v>
      </c>
      <c r="AH8" s="113">
        <f t="shared" si="6"/>
        <v>111300</v>
      </c>
      <c r="AI8" s="113">
        <f t="shared" ref="AI8:BJ8" si="7">AI6*AI7</f>
        <v>111300</v>
      </c>
      <c r="AJ8" s="113">
        <f t="shared" si="7"/>
        <v>111300</v>
      </c>
      <c r="AK8" s="113">
        <f t="shared" si="7"/>
        <v>111300</v>
      </c>
      <c r="AL8" s="113">
        <f t="shared" si="7"/>
        <v>111300</v>
      </c>
      <c r="AM8" s="113">
        <f t="shared" si="7"/>
        <v>111300</v>
      </c>
      <c r="AN8" s="113">
        <f t="shared" si="7"/>
        <v>111300</v>
      </c>
      <c r="AO8" s="113">
        <f t="shared" si="7"/>
        <v>111300</v>
      </c>
      <c r="AP8" s="113">
        <f t="shared" si="7"/>
        <v>111300</v>
      </c>
      <c r="AQ8" s="113">
        <f t="shared" si="7"/>
        <v>111300</v>
      </c>
      <c r="AR8" s="113">
        <f t="shared" si="7"/>
        <v>111300</v>
      </c>
      <c r="AS8" s="113">
        <f t="shared" si="7"/>
        <v>111300</v>
      </c>
      <c r="AT8" s="113">
        <f t="shared" si="7"/>
        <v>111300</v>
      </c>
      <c r="AU8" s="113">
        <f t="shared" si="7"/>
        <v>111300</v>
      </c>
      <c r="AV8" s="113">
        <f t="shared" si="7"/>
        <v>111300</v>
      </c>
      <c r="AW8" s="113">
        <f t="shared" si="7"/>
        <v>111300</v>
      </c>
      <c r="AX8" s="113">
        <f t="shared" si="7"/>
        <v>111300</v>
      </c>
      <c r="AY8" s="113">
        <f t="shared" si="7"/>
        <v>111300</v>
      </c>
      <c r="AZ8" s="113">
        <f t="shared" si="7"/>
        <v>111300</v>
      </c>
      <c r="BA8" s="113">
        <f t="shared" si="7"/>
        <v>111300</v>
      </c>
      <c r="BB8" s="113">
        <f t="shared" si="7"/>
        <v>111300</v>
      </c>
      <c r="BC8" s="113">
        <f t="shared" si="7"/>
        <v>111300</v>
      </c>
      <c r="BD8" s="113">
        <f t="shared" si="7"/>
        <v>111300</v>
      </c>
      <c r="BE8" s="113">
        <f t="shared" si="7"/>
        <v>111300</v>
      </c>
      <c r="BF8" s="113">
        <f t="shared" si="7"/>
        <v>111300</v>
      </c>
      <c r="BG8" s="113">
        <f t="shared" si="7"/>
        <v>111300</v>
      </c>
      <c r="BH8" s="113">
        <f t="shared" si="7"/>
        <v>111300</v>
      </c>
      <c r="BI8" s="113">
        <f t="shared" si="7"/>
        <v>111300</v>
      </c>
      <c r="BJ8" s="114">
        <f t="shared" si="7"/>
        <v>111300</v>
      </c>
    </row>
    <row r="9" spans="1:62" s="78" customFormat="1" ht="10.199999999999999" x14ac:dyDescent="0.2">
      <c r="A9" s="115" t="s">
        <v>76</v>
      </c>
      <c r="B9" s="116"/>
      <c r="C9" s="116">
        <f ca="1">OFFSET(C8,0,-Исходные_данные!$B$43)</f>
        <v>0</v>
      </c>
      <c r="D9" s="116">
        <f ca="1">OFFSET(D8,0,-Исходные_данные!$B$43)</f>
        <v>0</v>
      </c>
      <c r="E9" s="116">
        <f ca="1">OFFSET(E8,0,-Исходные_данные!$B$43)</f>
        <v>0</v>
      </c>
      <c r="F9" s="116">
        <f ca="1">OFFSET(F8,0,-Исходные_данные!$B$43)</f>
        <v>0</v>
      </c>
      <c r="G9" s="116">
        <f ca="1">OFFSET(G8,0,-Исходные_данные!$B$43)</f>
        <v>0</v>
      </c>
      <c r="H9" s="116">
        <f ca="1">OFFSET(H8,0,-Исходные_данные!$B$43)</f>
        <v>0</v>
      </c>
      <c r="I9" s="116">
        <f ca="1">OFFSET(I8,0,-Исходные_данные!$B$43)</f>
        <v>0</v>
      </c>
      <c r="J9" s="116">
        <f ca="1">OFFSET(J8,0,-Исходные_данные!$B$43)</f>
        <v>11130</v>
      </c>
      <c r="K9" s="116">
        <f ca="1">OFFSET(K8,0,-Исходные_данные!$B$43)</f>
        <v>27825</v>
      </c>
      <c r="L9" s="116">
        <f ca="1">OFFSET(L8,0,-Исходные_данные!$B$43)</f>
        <v>55650</v>
      </c>
      <c r="M9" s="116">
        <f ca="1">OFFSET(M8,0,-Исходные_данные!$B$43)</f>
        <v>55650</v>
      </c>
      <c r="N9" s="116">
        <f ca="1">OFFSET(N8,0,-Исходные_данные!$B$43)</f>
        <v>55650</v>
      </c>
      <c r="O9" s="116">
        <f ca="1">OFFSET(O8,0,-Исходные_данные!$B$43)</f>
        <v>66780</v>
      </c>
      <c r="P9" s="116">
        <f ca="1">OFFSET(P8,0,-Исходные_данные!$B$43)</f>
        <v>89040</v>
      </c>
      <c r="Q9" s="116">
        <f ca="1">OFFSET(Q8,0,-Исходные_данные!$B$43)</f>
        <v>111300</v>
      </c>
      <c r="R9" s="116">
        <f ca="1">OFFSET(R8,0,-Исходные_данные!$B$43)</f>
        <v>111300</v>
      </c>
      <c r="S9" s="116">
        <f ca="1">OFFSET(S8,0,-Исходные_данные!$B$43)</f>
        <v>111300</v>
      </c>
      <c r="T9" s="116">
        <f ca="1">OFFSET(T8,0,-Исходные_данные!$B$43)</f>
        <v>111300</v>
      </c>
      <c r="U9" s="116">
        <f ca="1">OFFSET(U8,0,-Исходные_данные!$B$43)</f>
        <v>111300</v>
      </c>
      <c r="V9" s="116">
        <f ca="1">OFFSET(V8,0,-Исходные_данные!$B$43)</f>
        <v>111300</v>
      </c>
      <c r="W9" s="116">
        <f ca="1">OFFSET(W8,0,-Исходные_данные!$B$43)</f>
        <v>111300</v>
      </c>
      <c r="X9" s="116">
        <f ca="1">OFFSET(X8,0,-Исходные_данные!$B$43)</f>
        <v>111300</v>
      </c>
      <c r="Y9" s="116">
        <f ca="1">OFFSET(Y8,0,-Исходные_данные!$B$43)</f>
        <v>111300</v>
      </c>
      <c r="Z9" s="116">
        <f ca="1">OFFSET(Z8,0,-Исходные_данные!$B$43)</f>
        <v>111300</v>
      </c>
      <c r="AA9" s="117">
        <f ca="1">OFFSET(AA8,0,-Исходные_данные!$B$43)</f>
        <v>111300</v>
      </c>
      <c r="AB9" s="117">
        <f ca="1">OFFSET(AB8,0,-Исходные_данные!$B$43)</f>
        <v>111300</v>
      </c>
      <c r="AC9" s="118">
        <f ca="1">OFFSET(AC8,0,-Исходные_данные!$B$43)</f>
        <v>111300</v>
      </c>
      <c r="AD9" s="118">
        <f ca="1">OFFSET(AD8,0,-Исходные_данные!$B$43)</f>
        <v>111300</v>
      </c>
      <c r="AE9" s="118">
        <f ca="1">OFFSET(AE8,0,-Исходные_данные!$B$43)</f>
        <v>111300</v>
      </c>
      <c r="AF9" s="118">
        <f ca="1">OFFSET(AF8,0,-Исходные_данные!$B$43)</f>
        <v>111300</v>
      </c>
      <c r="AG9" s="118">
        <f ca="1">OFFSET(AG8,0,-Исходные_данные!$B$43)</f>
        <v>111300</v>
      </c>
      <c r="AH9" s="118">
        <f ca="1">OFFSET(AH8,0,-Исходные_данные!$B$43)</f>
        <v>111300</v>
      </c>
      <c r="AI9" s="118">
        <f ca="1">OFFSET(AI8,0,-Исходные_данные!$B$43)</f>
        <v>111300</v>
      </c>
      <c r="AJ9" s="118">
        <f ca="1">OFFSET(AJ8,0,-Исходные_данные!$B$43)</f>
        <v>111300</v>
      </c>
      <c r="AK9" s="118">
        <f ca="1">OFFSET(AK8,0,-Исходные_данные!$B$43)</f>
        <v>111300</v>
      </c>
      <c r="AL9" s="118">
        <f ca="1">OFFSET(AL8,0,-Исходные_данные!$B$43)</f>
        <v>111300</v>
      </c>
      <c r="AM9" s="118">
        <f ca="1">OFFSET(AM8,0,-Исходные_данные!$B$43)</f>
        <v>111300</v>
      </c>
      <c r="AN9" s="118">
        <f ca="1">OFFSET(AN8,0,-Исходные_данные!$B$43)</f>
        <v>111300</v>
      </c>
      <c r="AO9" s="118">
        <f ca="1">OFFSET(AO8,0,-Исходные_данные!$B$43)</f>
        <v>111300</v>
      </c>
      <c r="AP9" s="118">
        <f ca="1">OFFSET(AP8,0,-Исходные_данные!$B$43)</f>
        <v>111300</v>
      </c>
      <c r="AQ9" s="118">
        <f ca="1">OFFSET(AQ8,0,-Исходные_данные!$B$43)</f>
        <v>111300</v>
      </c>
      <c r="AR9" s="118">
        <f ca="1">OFFSET(AR8,0,-Исходные_данные!$B$43)</f>
        <v>111300</v>
      </c>
      <c r="AS9" s="118">
        <f ca="1">OFFSET(AS8,0,-Исходные_данные!$B$43)</f>
        <v>111300</v>
      </c>
      <c r="AT9" s="118">
        <f ca="1">OFFSET(AT8,0,-Исходные_данные!$B$43)</f>
        <v>111300</v>
      </c>
      <c r="AU9" s="118">
        <f ca="1">OFFSET(AU8,0,-Исходные_данные!$B$43)</f>
        <v>111300</v>
      </c>
      <c r="AV9" s="118">
        <f ca="1">OFFSET(AV8,0,-Исходные_данные!$B$43)</f>
        <v>111300</v>
      </c>
      <c r="AW9" s="118">
        <f ca="1">OFFSET(AW8,0,-Исходные_данные!$B$43)</f>
        <v>111300</v>
      </c>
      <c r="AX9" s="118">
        <f ca="1">OFFSET(AX8,0,-Исходные_данные!$B$43)</f>
        <v>111300</v>
      </c>
      <c r="AY9" s="118">
        <f ca="1">OFFSET(AY8,0,-Исходные_данные!$B$43)</f>
        <v>111300</v>
      </c>
      <c r="AZ9" s="118">
        <f ca="1">OFFSET(AZ8,0,-Исходные_данные!$B$43)</f>
        <v>111300</v>
      </c>
      <c r="BA9" s="118">
        <f ca="1">OFFSET(BA8,0,-Исходные_данные!$B$43)</f>
        <v>111300</v>
      </c>
      <c r="BB9" s="118">
        <f ca="1">OFFSET(BB8,0,-Исходные_данные!$B$43)</f>
        <v>111300</v>
      </c>
      <c r="BC9" s="118">
        <f ca="1">OFFSET(BC8,0,-Исходные_данные!$B$43)</f>
        <v>111300</v>
      </c>
      <c r="BD9" s="118">
        <f ca="1">OFFSET(BD8,0,-Исходные_данные!$B$43)</f>
        <v>111300</v>
      </c>
      <c r="BE9" s="118">
        <f ca="1">OFFSET(BE8,0,-Исходные_данные!$B$43)</f>
        <v>111300</v>
      </c>
      <c r="BF9" s="118">
        <f ca="1">OFFSET(BF8,0,-Исходные_данные!$B$43)</f>
        <v>111300</v>
      </c>
      <c r="BG9" s="118">
        <f ca="1">OFFSET(BG8,0,-Исходные_данные!$B$43)</f>
        <v>111300</v>
      </c>
      <c r="BH9" s="118">
        <f ca="1">OFFSET(BH8,0,-Исходные_данные!$B$43)</f>
        <v>111300</v>
      </c>
      <c r="BI9" s="118">
        <f ca="1">OFFSET(BI8,0,-Исходные_данные!$B$43)</f>
        <v>111300</v>
      </c>
      <c r="BJ9" s="119">
        <f ca="1">OFFSET(BJ8,0,-Исходные_данные!$B$43)</f>
        <v>111300</v>
      </c>
    </row>
    <row r="10" spans="1:62" s="78" customFormat="1" ht="4.5" customHeight="1" x14ac:dyDescent="0.2">
      <c r="A10" s="120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2"/>
      <c r="AB10" s="122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</row>
    <row r="11" spans="1:62" s="78" customFormat="1" ht="10.199999999999999" hidden="1" x14ac:dyDescent="0.2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2"/>
      <c r="AB11" s="122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</row>
    <row r="12" spans="1:62" s="78" customFormat="1" ht="10.199999999999999" x14ac:dyDescent="0.2">
      <c r="A12" s="123" t="s">
        <v>77</v>
      </c>
      <c r="B12" s="124"/>
      <c r="C12" s="125">
        <v>1</v>
      </c>
      <c r="D12" s="125">
        <v>2</v>
      </c>
      <c r="E12" s="125">
        <v>3</v>
      </c>
      <c r="F12" s="125">
        <v>4</v>
      </c>
      <c r="G12" s="125">
        <v>5</v>
      </c>
      <c r="H12" s="125">
        <v>6</v>
      </c>
      <c r="I12" s="125">
        <v>7</v>
      </c>
      <c r="J12" s="125">
        <v>8</v>
      </c>
      <c r="K12" s="125">
        <v>9</v>
      </c>
      <c r="L12" s="125">
        <v>10</v>
      </c>
      <c r="M12" s="125">
        <v>11</v>
      </c>
      <c r="N12" s="125">
        <v>12</v>
      </c>
      <c r="O12" s="125">
        <v>13</v>
      </c>
      <c r="P12" s="125">
        <v>14</v>
      </c>
      <c r="Q12" s="125">
        <v>15</v>
      </c>
      <c r="R12" s="125">
        <v>16</v>
      </c>
      <c r="S12" s="125">
        <v>17</v>
      </c>
      <c r="T12" s="125">
        <v>18</v>
      </c>
      <c r="U12" s="125">
        <v>19</v>
      </c>
      <c r="V12" s="125">
        <v>20</v>
      </c>
      <c r="W12" s="125">
        <v>21</v>
      </c>
      <c r="X12" s="125">
        <v>22</v>
      </c>
      <c r="Y12" s="125">
        <v>23</v>
      </c>
      <c r="Z12" s="125">
        <v>24</v>
      </c>
      <c r="AA12" s="126">
        <v>25</v>
      </c>
      <c r="AB12" s="126">
        <v>26</v>
      </c>
      <c r="AC12" s="127">
        <v>27</v>
      </c>
      <c r="AD12" s="127">
        <v>28</v>
      </c>
      <c r="AE12" s="127">
        <v>29</v>
      </c>
      <c r="AF12" s="127">
        <v>30</v>
      </c>
      <c r="AG12" s="127">
        <v>31</v>
      </c>
      <c r="AH12" s="127">
        <v>32</v>
      </c>
      <c r="AI12" s="127">
        <v>33</v>
      </c>
      <c r="AJ12" s="127">
        <v>34</v>
      </c>
      <c r="AK12" s="127">
        <v>35</v>
      </c>
      <c r="AL12" s="127">
        <v>36</v>
      </c>
      <c r="AM12" s="127">
        <v>37</v>
      </c>
      <c r="AN12" s="127">
        <v>38</v>
      </c>
      <c r="AO12" s="127">
        <v>39</v>
      </c>
      <c r="AP12" s="127">
        <v>40</v>
      </c>
      <c r="AQ12" s="127">
        <v>41</v>
      </c>
      <c r="AR12" s="127">
        <v>42</v>
      </c>
      <c r="AS12" s="127">
        <v>43</v>
      </c>
      <c r="AT12" s="127">
        <v>44</v>
      </c>
      <c r="AU12" s="127">
        <v>45</v>
      </c>
      <c r="AV12" s="127">
        <v>46</v>
      </c>
      <c r="AW12" s="127">
        <v>47</v>
      </c>
      <c r="AX12" s="127">
        <v>48</v>
      </c>
      <c r="AY12" s="127">
        <v>49</v>
      </c>
      <c r="AZ12" s="127">
        <v>50</v>
      </c>
      <c r="BA12" s="127">
        <v>51</v>
      </c>
      <c r="BB12" s="127">
        <v>52</v>
      </c>
      <c r="BC12" s="127">
        <v>53</v>
      </c>
      <c r="BD12" s="127">
        <v>54</v>
      </c>
      <c r="BE12" s="127">
        <v>55</v>
      </c>
      <c r="BF12" s="127">
        <v>56</v>
      </c>
      <c r="BG12" s="127">
        <v>57</v>
      </c>
      <c r="BH12" s="127">
        <v>58</v>
      </c>
      <c r="BI12" s="127">
        <v>59</v>
      </c>
      <c r="BJ12" s="128">
        <v>60</v>
      </c>
    </row>
    <row r="13" spans="1:62" s="78" customFormat="1" ht="10.199999999999999" x14ac:dyDescent="0.2">
      <c r="A13" s="129" t="s">
        <v>57</v>
      </c>
      <c r="B13" s="130">
        <f>SUM(C13:Z13)</f>
        <v>1586025</v>
      </c>
      <c r="C13" s="131">
        <f t="shared" ref="C13:AH13" si="8">C8</f>
        <v>0</v>
      </c>
      <c r="D13" s="131">
        <f t="shared" si="8"/>
        <v>0</v>
      </c>
      <c r="E13" s="131">
        <f t="shared" si="8"/>
        <v>0</v>
      </c>
      <c r="F13" s="131">
        <f t="shared" si="8"/>
        <v>0</v>
      </c>
      <c r="G13" s="131">
        <f t="shared" si="8"/>
        <v>0</v>
      </c>
      <c r="H13" s="131">
        <f t="shared" si="8"/>
        <v>0</v>
      </c>
      <c r="I13" s="131">
        <f t="shared" si="8"/>
        <v>11130</v>
      </c>
      <c r="J13" s="131">
        <f t="shared" si="8"/>
        <v>27825</v>
      </c>
      <c r="K13" s="131">
        <f t="shared" si="8"/>
        <v>55650</v>
      </c>
      <c r="L13" s="131">
        <f t="shared" si="8"/>
        <v>55650</v>
      </c>
      <c r="M13" s="131">
        <f t="shared" si="8"/>
        <v>55650</v>
      </c>
      <c r="N13" s="131">
        <f t="shared" si="8"/>
        <v>66780</v>
      </c>
      <c r="O13" s="131">
        <f t="shared" si="8"/>
        <v>89040</v>
      </c>
      <c r="P13" s="131">
        <f t="shared" si="8"/>
        <v>111300</v>
      </c>
      <c r="Q13" s="131">
        <f t="shared" si="8"/>
        <v>111300</v>
      </c>
      <c r="R13" s="131">
        <f t="shared" si="8"/>
        <v>111300</v>
      </c>
      <c r="S13" s="131">
        <f t="shared" si="8"/>
        <v>111300</v>
      </c>
      <c r="T13" s="131">
        <f t="shared" si="8"/>
        <v>111300</v>
      </c>
      <c r="U13" s="131">
        <f t="shared" si="8"/>
        <v>111300</v>
      </c>
      <c r="V13" s="131">
        <f t="shared" si="8"/>
        <v>111300</v>
      </c>
      <c r="W13" s="131">
        <f t="shared" si="8"/>
        <v>111300</v>
      </c>
      <c r="X13" s="131">
        <f t="shared" si="8"/>
        <v>111300</v>
      </c>
      <c r="Y13" s="131">
        <f t="shared" si="8"/>
        <v>111300</v>
      </c>
      <c r="Z13" s="131">
        <f t="shared" si="8"/>
        <v>111300</v>
      </c>
      <c r="AA13" s="132">
        <f t="shared" si="8"/>
        <v>111300</v>
      </c>
      <c r="AB13" s="132">
        <f t="shared" si="8"/>
        <v>111300</v>
      </c>
      <c r="AC13" s="133">
        <f t="shared" si="8"/>
        <v>111300</v>
      </c>
      <c r="AD13" s="133">
        <f t="shared" si="8"/>
        <v>111300</v>
      </c>
      <c r="AE13" s="133">
        <f t="shared" si="8"/>
        <v>111300</v>
      </c>
      <c r="AF13" s="133">
        <f t="shared" si="8"/>
        <v>111300</v>
      </c>
      <c r="AG13" s="133">
        <f t="shared" si="8"/>
        <v>111300</v>
      </c>
      <c r="AH13" s="133">
        <f t="shared" si="8"/>
        <v>111300</v>
      </c>
      <c r="AI13" s="133">
        <f t="shared" ref="AI13:BJ13" si="9">AI8</f>
        <v>111300</v>
      </c>
      <c r="AJ13" s="133">
        <f t="shared" si="9"/>
        <v>111300</v>
      </c>
      <c r="AK13" s="133">
        <f t="shared" si="9"/>
        <v>111300</v>
      </c>
      <c r="AL13" s="133">
        <f t="shared" si="9"/>
        <v>111300</v>
      </c>
      <c r="AM13" s="133">
        <f t="shared" si="9"/>
        <v>111300</v>
      </c>
      <c r="AN13" s="133">
        <f t="shared" si="9"/>
        <v>111300</v>
      </c>
      <c r="AO13" s="133">
        <f t="shared" si="9"/>
        <v>111300</v>
      </c>
      <c r="AP13" s="133">
        <f t="shared" si="9"/>
        <v>111300</v>
      </c>
      <c r="AQ13" s="133">
        <f t="shared" si="9"/>
        <v>111300</v>
      </c>
      <c r="AR13" s="133">
        <f t="shared" si="9"/>
        <v>111300</v>
      </c>
      <c r="AS13" s="133">
        <f t="shared" si="9"/>
        <v>111300</v>
      </c>
      <c r="AT13" s="133">
        <f t="shared" si="9"/>
        <v>111300</v>
      </c>
      <c r="AU13" s="133">
        <f t="shared" si="9"/>
        <v>111300</v>
      </c>
      <c r="AV13" s="133">
        <f t="shared" si="9"/>
        <v>111300</v>
      </c>
      <c r="AW13" s="133">
        <f t="shared" si="9"/>
        <v>111300</v>
      </c>
      <c r="AX13" s="133">
        <f t="shared" si="9"/>
        <v>111300</v>
      </c>
      <c r="AY13" s="133">
        <f t="shared" si="9"/>
        <v>111300</v>
      </c>
      <c r="AZ13" s="133">
        <f t="shared" si="9"/>
        <v>111300</v>
      </c>
      <c r="BA13" s="133">
        <f t="shared" si="9"/>
        <v>111300</v>
      </c>
      <c r="BB13" s="133">
        <f t="shared" si="9"/>
        <v>111300</v>
      </c>
      <c r="BC13" s="133">
        <f t="shared" si="9"/>
        <v>111300</v>
      </c>
      <c r="BD13" s="133">
        <f t="shared" si="9"/>
        <v>111300</v>
      </c>
      <c r="BE13" s="133">
        <f t="shared" si="9"/>
        <v>111300</v>
      </c>
      <c r="BF13" s="133">
        <f t="shared" si="9"/>
        <v>111300</v>
      </c>
      <c r="BG13" s="133">
        <f t="shared" si="9"/>
        <v>111300</v>
      </c>
      <c r="BH13" s="133">
        <f t="shared" si="9"/>
        <v>111300</v>
      </c>
      <c r="BI13" s="133">
        <f t="shared" si="9"/>
        <v>111300</v>
      </c>
      <c r="BJ13" s="134">
        <f t="shared" si="9"/>
        <v>111300</v>
      </c>
    </row>
    <row r="14" spans="1:62" s="78" customFormat="1" ht="10.199999999999999" x14ac:dyDescent="0.2">
      <c r="A14" s="135" t="s">
        <v>78</v>
      </c>
      <c r="B14" s="136">
        <f>SUM(C14:Z14)</f>
        <v>1004838.75</v>
      </c>
      <c r="C14" s="137">
        <f t="shared" ref="C14:AH14" si="10">C13*(1-average.profit)</f>
        <v>0</v>
      </c>
      <c r="D14" s="137">
        <f t="shared" si="10"/>
        <v>0</v>
      </c>
      <c r="E14" s="137">
        <f t="shared" si="10"/>
        <v>0</v>
      </c>
      <c r="F14" s="137">
        <f t="shared" si="10"/>
        <v>0</v>
      </c>
      <c r="G14" s="137">
        <f t="shared" si="10"/>
        <v>0</v>
      </c>
      <c r="H14" s="137">
        <f t="shared" si="10"/>
        <v>0</v>
      </c>
      <c r="I14" s="137">
        <f t="shared" si="10"/>
        <v>7051.5000000000009</v>
      </c>
      <c r="J14" s="137">
        <f t="shared" si="10"/>
        <v>17628.75</v>
      </c>
      <c r="K14" s="137">
        <f t="shared" si="10"/>
        <v>35257.5</v>
      </c>
      <c r="L14" s="137">
        <f t="shared" si="10"/>
        <v>35257.5</v>
      </c>
      <c r="M14" s="137">
        <f t="shared" si="10"/>
        <v>35257.5</v>
      </c>
      <c r="N14" s="137">
        <f t="shared" si="10"/>
        <v>42309.000000000007</v>
      </c>
      <c r="O14" s="137">
        <f t="shared" si="10"/>
        <v>56412.000000000007</v>
      </c>
      <c r="P14" s="137">
        <f t="shared" si="10"/>
        <v>70515</v>
      </c>
      <c r="Q14" s="137">
        <f t="shared" si="10"/>
        <v>70515</v>
      </c>
      <c r="R14" s="137">
        <f t="shared" si="10"/>
        <v>70515</v>
      </c>
      <c r="S14" s="137">
        <f t="shared" si="10"/>
        <v>70515</v>
      </c>
      <c r="T14" s="137">
        <f t="shared" si="10"/>
        <v>70515</v>
      </c>
      <c r="U14" s="137">
        <f t="shared" si="10"/>
        <v>70515</v>
      </c>
      <c r="V14" s="137">
        <f t="shared" si="10"/>
        <v>70515</v>
      </c>
      <c r="W14" s="137">
        <f t="shared" si="10"/>
        <v>70515</v>
      </c>
      <c r="X14" s="137">
        <f t="shared" si="10"/>
        <v>70515</v>
      </c>
      <c r="Y14" s="137">
        <f t="shared" si="10"/>
        <v>70515</v>
      </c>
      <c r="Z14" s="137">
        <f t="shared" si="10"/>
        <v>70515</v>
      </c>
      <c r="AA14" s="138">
        <f t="shared" si="10"/>
        <v>70515</v>
      </c>
      <c r="AB14" s="138">
        <f t="shared" si="10"/>
        <v>70515</v>
      </c>
      <c r="AC14" s="139">
        <f t="shared" si="10"/>
        <v>70515</v>
      </c>
      <c r="AD14" s="139">
        <f t="shared" si="10"/>
        <v>70515</v>
      </c>
      <c r="AE14" s="139">
        <f t="shared" si="10"/>
        <v>70515</v>
      </c>
      <c r="AF14" s="139">
        <f t="shared" si="10"/>
        <v>70515</v>
      </c>
      <c r="AG14" s="139">
        <f t="shared" si="10"/>
        <v>70515</v>
      </c>
      <c r="AH14" s="139">
        <f t="shared" si="10"/>
        <v>70515</v>
      </c>
      <c r="AI14" s="139">
        <f t="shared" ref="AI14:BJ14" si="11">AI13*(1-average.profit)</f>
        <v>70515</v>
      </c>
      <c r="AJ14" s="139">
        <f t="shared" si="11"/>
        <v>70515</v>
      </c>
      <c r="AK14" s="139">
        <f t="shared" si="11"/>
        <v>70515</v>
      </c>
      <c r="AL14" s="139">
        <f t="shared" si="11"/>
        <v>70515</v>
      </c>
      <c r="AM14" s="139">
        <f t="shared" si="11"/>
        <v>70515</v>
      </c>
      <c r="AN14" s="139">
        <f t="shared" si="11"/>
        <v>70515</v>
      </c>
      <c r="AO14" s="139">
        <f t="shared" si="11"/>
        <v>70515</v>
      </c>
      <c r="AP14" s="139">
        <f t="shared" si="11"/>
        <v>70515</v>
      </c>
      <c r="AQ14" s="139">
        <f t="shared" si="11"/>
        <v>70515</v>
      </c>
      <c r="AR14" s="139">
        <f t="shared" si="11"/>
        <v>70515</v>
      </c>
      <c r="AS14" s="139">
        <f t="shared" si="11"/>
        <v>70515</v>
      </c>
      <c r="AT14" s="139">
        <f t="shared" si="11"/>
        <v>70515</v>
      </c>
      <c r="AU14" s="139">
        <f t="shared" si="11"/>
        <v>70515</v>
      </c>
      <c r="AV14" s="139">
        <f t="shared" si="11"/>
        <v>70515</v>
      </c>
      <c r="AW14" s="139">
        <f t="shared" si="11"/>
        <v>70515</v>
      </c>
      <c r="AX14" s="139">
        <f t="shared" si="11"/>
        <v>70515</v>
      </c>
      <c r="AY14" s="139">
        <f t="shared" si="11"/>
        <v>70515</v>
      </c>
      <c r="AZ14" s="139">
        <f t="shared" si="11"/>
        <v>70515</v>
      </c>
      <c r="BA14" s="139">
        <f t="shared" si="11"/>
        <v>70515</v>
      </c>
      <c r="BB14" s="139">
        <f t="shared" si="11"/>
        <v>70515</v>
      </c>
      <c r="BC14" s="139">
        <f t="shared" si="11"/>
        <v>70515</v>
      </c>
      <c r="BD14" s="139">
        <f t="shared" si="11"/>
        <v>70515</v>
      </c>
      <c r="BE14" s="139">
        <f t="shared" si="11"/>
        <v>70515</v>
      </c>
      <c r="BF14" s="139">
        <f t="shared" si="11"/>
        <v>70515</v>
      </c>
      <c r="BG14" s="139">
        <f t="shared" si="11"/>
        <v>70515</v>
      </c>
      <c r="BH14" s="139">
        <f t="shared" si="11"/>
        <v>70515</v>
      </c>
      <c r="BI14" s="139">
        <f t="shared" si="11"/>
        <v>70515</v>
      </c>
      <c r="BJ14" s="140">
        <f t="shared" si="11"/>
        <v>70515</v>
      </c>
    </row>
    <row r="15" spans="1:62" s="145" customFormat="1" ht="10.199999999999999" x14ac:dyDescent="0.2">
      <c r="A15" s="141" t="s">
        <v>59</v>
      </c>
      <c r="B15" s="136">
        <f>SUM(C15:Z15)</f>
        <v>581186.25</v>
      </c>
      <c r="C15" s="136">
        <f t="shared" ref="C15:AH15" si="12">C13-C14</f>
        <v>0</v>
      </c>
      <c r="D15" s="136">
        <f t="shared" si="12"/>
        <v>0</v>
      </c>
      <c r="E15" s="136">
        <f t="shared" si="12"/>
        <v>0</v>
      </c>
      <c r="F15" s="136">
        <f t="shared" si="12"/>
        <v>0</v>
      </c>
      <c r="G15" s="136">
        <f t="shared" si="12"/>
        <v>0</v>
      </c>
      <c r="H15" s="136">
        <f t="shared" si="12"/>
        <v>0</v>
      </c>
      <c r="I15" s="136">
        <f t="shared" si="12"/>
        <v>4078.4999999999991</v>
      </c>
      <c r="J15" s="136">
        <f t="shared" si="12"/>
        <v>10196.25</v>
      </c>
      <c r="K15" s="136">
        <f t="shared" si="12"/>
        <v>20392.5</v>
      </c>
      <c r="L15" s="136">
        <f t="shared" si="12"/>
        <v>20392.5</v>
      </c>
      <c r="M15" s="136">
        <f t="shared" si="12"/>
        <v>20392.5</v>
      </c>
      <c r="N15" s="136">
        <f t="shared" si="12"/>
        <v>24470.999999999993</v>
      </c>
      <c r="O15" s="136">
        <f t="shared" si="12"/>
        <v>32627.999999999993</v>
      </c>
      <c r="P15" s="136">
        <f t="shared" si="12"/>
        <v>40785</v>
      </c>
      <c r="Q15" s="136">
        <f t="shared" si="12"/>
        <v>40785</v>
      </c>
      <c r="R15" s="136">
        <f t="shared" si="12"/>
        <v>40785</v>
      </c>
      <c r="S15" s="136">
        <f t="shared" si="12"/>
        <v>40785</v>
      </c>
      <c r="T15" s="136">
        <f t="shared" si="12"/>
        <v>40785</v>
      </c>
      <c r="U15" s="136">
        <f t="shared" si="12"/>
        <v>40785</v>
      </c>
      <c r="V15" s="136">
        <f t="shared" si="12"/>
        <v>40785</v>
      </c>
      <c r="W15" s="136">
        <f t="shared" si="12"/>
        <v>40785</v>
      </c>
      <c r="X15" s="136">
        <f t="shared" si="12"/>
        <v>40785</v>
      </c>
      <c r="Y15" s="136">
        <f t="shared" si="12"/>
        <v>40785</v>
      </c>
      <c r="Z15" s="136">
        <f t="shared" si="12"/>
        <v>40785</v>
      </c>
      <c r="AA15" s="142">
        <f t="shared" si="12"/>
        <v>40785</v>
      </c>
      <c r="AB15" s="142">
        <f t="shared" si="12"/>
        <v>40785</v>
      </c>
      <c r="AC15" s="143">
        <f t="shared" si="12"/>
        <v>40785</v>
      </c>
      <c r="AD15" s="143">
        <f t="shared" si="12"/>
        <v>40785</v>
      </c>
      <c r="AE15" s="143">
        <f t="shared" si="12"/>
        <v>40785</v>
      </c>
      <c r="AF15" s="143">
        <f t="shared" si="12"/>
        <v>40785</v>
      </c>
      <c r="AG15" s="143">
        <f t="shared" si="12"/>
        <v>40785</v>
      </c>
      <c r="AH15" s="143">
        <f t="shared" si="12"/>
        <v>40785</v>
      </c>
      <c r="AI15" s="143">
        <f t="shared" ref="AI15:BJ15" si="13">AI13-AI14</f>
        <v>40785</v>
      </c>
      <c r="AJ15" s="143">
        <f t="shared" si="13"/>
        <v>40785</v>
      </c>
      <c r="AK15" s="143">
        <f t="shared" si="13"/>
        <v>40785</v>
      </c>
      <c r="AL15" s="143">
        <f t="shared" si="13"/>
        <v>40785</v>
      </c>
      <c r="AM15" s="143">
        <f t="shared" si="13"/>
        <v>40785</v>
      </c>
      <c r="AN15" s="143">
        <f t="shared" si="13"/>
        <v>40785</v>
      </c>
      <c r="AO15" s="143">
        <f t="shared" si="13"/>
        <v>40785</v>
      </c>
      <c r="AP15" s="143">
        <f t="shared" si="13"/>
        <v>40785</v>
      </c>
      <c r="AQ15" s="143">
        <f t="shared" si="13"/>
        <v>40785</v>
      </c>
      <c r="AR15" s="143">
        <f t="shared" si="13"/>
        <v>40785</v>
      </c>
      <c r="AS15" s="143">
        <f t="shared" si="13"/>
        <v>40785</v>
      </c>
      <c r="AT15" s="143">
        <f t="shared" si="13"/>
        <v>40785</v>
      </c>
      <c r="AU15" s="143">
        <f t="shared" si="13"/>
        <v>40785</v>
      </c>
      <c r="AV15" s="143">
        <f t="shared" si="13"/>
        <v>40785</v>
      </c>
      <c r="AW15" s="143">
        <f t="shared" si="13"/>
        <v>40785</v>
      </c>
      <c r="AX15" s="143">
        <f t="shared" si="13"/>
        <v>40785</v>
      </c>
      <c r="AY15" s="143">
        <f t="shared" si="13"/>
        <v>40785</v>
      </c>
      <c r="AZ15" s="143">
        <f t="shared" si="13"/>
        <v>40785</v>
      </c>
      <c r="BA15" s="143">
        <f t="shared" si="13"/>
        <v>40785</v>
      </c>
      <c r="BB15" s="143">
        <f t="shared" si="13"/>
        <v>40785</v>
      </c>
      <c r="BC15" s="143">
        <f t="shared" si="13"/>
        <v>40785</v>
      </c>
      <c r="BD15" s="143">
        <f t="shared" si="13"/>
        <v>40785</v>
      </c>
      <c r="BE15" s="143">
        <f t="shared" si="13"/>
        <v>40785</v>
      </c>
      <c r="BF15" s="143">
        <f t="shared" si="13"/>
        <v>40785</v>
      </c>
      <c r="BG15" s="143">
        <f t="shared" si="13"/>
        <v>40785</v>
      </c>
      <c r="BH15" s="143">
        <f t="shared" si="13"/>
        <v>40785</v>
      </c>
      <c r="BI15" s="143">
        <f t="shared" si="13"/>
        <v>40785</v>
      </c>
      <c r="BJ15" s="144">
        <f t="shared" si="13"/>
        <v>40785</v>
      </c>
    </row>
    <row r="16" spans="1:62" s="145" customFormat="1" ht="10.199999999999999" x14ac:dyDescent="0.2">
      <c r="A16" s="146" t="s">
        <v>79</v>
      </c>
      <c r="B16" s="147">
        <f>B15/B13</f>
        <v>0.36644204851752021</v>
      </c>
      <c r="C16" s="148" t="str">
        <f t="shared" ref="C16:AH16" si="14">IFERROR(C15/C$13,"")</f>
        <v/>
      </c>
      <c r="D16" s="148" t="str">
        <f t="shared" si="14"/>
        <v/>
      </c>
      <c r="E16" s="148" t="str">
        <f t="shared" si="14"/>
        <v/>
      </c>
      <c r="F16" s="148" t="str">
        <f t="shared" si="14"/>
        <v/>
      </c>
      <c r="G16" s="148" t="str">
        <f t="shared" si="14"/>
        <v/>
      </c>
      <c r="H16" s="148" t="str">
        <f t="shared" si="14"/>
        <v/>
      </c>
      <c r="I16" s="148">
        <f t="shared" si="14"/>
        <v>0.36644204851752016</v>
      </c>
      <c r="J16" s="148">
        <f t="shared" si="14"/>
        <v>0.36644204851752021</v>
      </c>
      <c r="K16" s="148">
        <f t="shared" si="14"/>
        <v>0.36644204851752021</v>
      </c>
      <c r="L16" s="148">
        <f t="shared" si="14"/>
        <v>0.36644204851752021</v>
      </c>
      <c r="M16" s="148">
        <f t="shared" si="14"/>
        <v>0.36644204851752021</v>
      </c>
      <c r="N16" s="148">
        <f t="shared" si="14"/>
        <v>0.3664420485175201</v>
      </c>
      <c r="O16" s="148">
        <f t="shared" si="14"/>
        <v>0.36644204851752016</v>
      </c>
      <c r="P16" s="148">
        <f t="shared" si="14"/>
        <v>0.36644204851752021</v>
      </c>
      <c r="Q16" s="148">
        <f t="shared" si="14"/>
        <v>0.36644204851752021</v>
      </c>
      <c r="R16" s="148">
        <f t="shared" si="14"/>
        <v>0.36644204851752021</v>
      </c>
      <c r="S16" s="148">
        <f t="shared" si="14"/>
        <v>0.36644204851752021</v>
      </c>
      <c r="T16" s="148">
        <f t="shared" si="14"/>
        <v>0.36644204851752021</v>
      </c>
      <c r="U16" s="148">
        <f t="shared" si="14"/>
        <v>0.36644204851752021</v>
      </c>
      <c r="V16" s="148">
        <f t="shared" si="14"/>
        <v>0.36644204851752021</v>
      </c>
      <c r="W16" s="148">
        <f t="shared" si="14"/>
        <v>0.36644204851752021</v>
      </c>
      <c r="X16" s="148">
        <f t="shared" si="14"/>
        <v>0.36644204851752021</v>
      </c>
      <c r="Y16" s="148">
        <f t="shared" si="14"/>
        <v>0.36644204851752021</v>
      </c>
      <c r="Z16" s="148">
        <f t="shared" si="14"/>
        <v>0.36644204851752021</v>
      </c>
      <c r="AA16" s="149">
        <f t="shared" si="14"/>
        <v>0.36644204851752021</v>
      </c>
      <c r="AB16" s="149">
        <f t="shared" si="14"/>
        <v>0.36644204851752021</v>
      </c>
      <c r="AC16" s="143">
        <f t="shared" si="14"/>
        <v>0.36644204851752021</v>
      </c>
      <c r="AD16" s="143">
        <f t="shared" si="14"/>
        <v>0.36644204851752021</v>
      </c>
      <c r="AE16" s="143">
        <f t="shared" si="14"/>
        <v>0.36644204851752021</v>
      </c>
      <c r="AF16" s="143">
        <f t="shared" si="14"/>
        <v>0.36644204851752021</v>
      </c>
      <c r="AG16" s="143">
        <f t="shared" si="14"/>
        <v>0.36644204851752021</v>
      </c>
      <c r="AH16" s="143">
        <f t="shared" si="14"/>
        <v>0.36644204851752021</v>
      </c>
      <c r="AI16" s="143">
        <f t="shared" ref="AI16:BJ16" si="15">IFERROR(AI15/AI$13,"")</f>
        <v>0.36644204851752021</v>
      </c>
      <c r="AJ16" s="143">
        <f t="shared" si="15"/>
        <v>0.36644204851752021</v>
      </c>
      <c r="AK16" s="143">
        <f t="shared" si="15"/>
        <v>0.36644204851752021</v>
      </c>
      <c r="AL16" s="143">
        <f t="shared" si="15"/>
        <v>0.36644204851752021</v>
      </c>
      <c r="AM16" s="143">
        <f t="shared" si="15"/>
        <v>0.36644204851752021</v>
      </c>
      <c r="AN16" s="143">
        <f t="shared" si="15"/>
        <v>0.36644204851752021</v>
      </c>
      <c r="AO16" s="143">
        <f t="shared" si="15"/>
        <v>0.36644204851752021</v>
      </c>
      <c r="AP16" s="143">
        <f t="shared" si="15"/>
        <v>0.36644204851752021</v>
      </c>
      <c r="AQ16" s="143">
        <f t="shared" si="15"/>
        <v>0.36644204851752021</v>
      </c>
      <c r="AR16" s="143">
        <f t="shared" si="15"/>
        <v>0.36644204851752021</v>
      </c>
      <c r="AS16" s="143">
        <f t="shared" si="15"/>
        <v>0.36644204851752021</v>
      </c>
      <c r="AT16" s="143">
        <f t="shared" si="15"/>
        <v>0.36644204851752021</v>
      </c>
      <c r="AU16" s="143">
        <f t="shared" si="15"/>
        <v>0.36644204851752021</v>
      </c>
      <c r="AV16" s="143">
        <f t="shared" si="15"/>
        <v>0.36644204851752021</v>
      </c>
      <c r="AW16" s="143">
        <f t="shared" si="15"/>
        <v>0.36644204851752021</v>
      </c>
      <c r="AX16" s="143">
        <f t="shared" si="15"/>
        <v>0.36644204851752021</v>
      </c>
      <c r="AY16" s="143">
        <f t="shared" si="15"/>
        <v>0.36644204851752021</v>
      </c>
      <c r="AZ16" s="143">
        <f t="shared" si="15"/>
        <v>0.36644204851752021</v>
      </c>
      <c r="BA16" s="143">
        <f t="shared" si="15"/>
        <v>0.36644204851752021</v>
      </c>
      <c r="BB16" s="143">
        <f t="shared" si="15"/>
        <v>0.36644204851752021</v>
      </c>
      <c r="BC16" s="143">
        <f t="shared" si="15"/>
        <v>0.36644204851752021</v>
      </c>
      <c r="BD16" s="143">
        <f t="shared" si="15"/>
        <v>0.36644204851752021</v>
      </c>
      <c r="BE16" s="143">
        <f t="shared" si="15"/>
        <v>0.36644204851752021</v>
      </c>
      <c r="BF16" s="143">
        <f t="shared" si="15"/>
        <v>0.36644204851752021</v>
      </c>
      <c r="BG16" s="143">
        <f t="shared" si="15"/>
        <v>0.36644204851752021</v>
      </c>
      <c r="BH16" s="143">
        <f t="shared" si="15"/>
        <v>0.36644204851752021</v>
      </c>
      <c r="BI16" s="143">
        <f t="shared" si="15"/>
        <v>0.36644204851752021</v>
      </c>
      <c r="BJ16" s="144">
        <f t="shared" si="15"/>
        <v>0.36644204851752021</v>
      </c>
    </row>
    <row r="17" spans="1:62" s="78" customFormat="1" ht="10.199999999999999" x14ac:dyDescent="0.2">
      <c r="A17" s="135" t="s">
        <v>80</v>
      </c>
      <c r="B17" s="136">
        <f>SUM(C17:Z17)</f>
        <v>116196.34999999995</v>
      </c>
      <c r="C17" s="137">
        <f>SUM(Исходные_данные!$C$25,Исходные_данные!$C$26,Исходные_данные!$C$27,Исходные_данные!$C$28)</f>
        <v>1391.9</v>
      </c>
      <c r="D17" s="137">
        <f>SUM(Исходные_данные!$D$25,Исходные_данные!$D$26,Исходные_данные!$D$27,Исходные_данные!$D$28)</f>
        <v>1391.9</v>
      </c>
      <c r="E17" s="137">
        <f>SUM(Исходные_данные!$E$25,Исходные_данные!$E$26,Исходные_данные!$E$27,Исходные_данные!$E$28)</f>
        <v>1391.9</v>
      </c>
      <c r="F17" s="137">
        <f>SUM(Исходные_данные!$F$25,Исходные_данные!$F$26,Исходные_данные!$F$27,Исходные_данные!$F$28)</f>
        <v>2946.65</v>
      </c>
      <c r="G17" s="137">
        <f>SUM(Исходные_данные!$G$25,Исходные_данные!$G$26,Исходные_данные!$G$27,Исходные_данные!$G$28)</f>
        <v>2946.65</v>
      </c>
      <c r="H17" s="137">
        <f>SUM(Исходные_данные!$H$25,Исходные_данные!$H$26,Исходные_данные!$H$27,Исходные_данные!$H$28)</f>
        <v>5585.65</v>
      </c>
      <c r="I17" s="137">
        <f>SUM(Исходные_данные!$I$25,Исходные_данные!$I$26,Исходные_данные!$I$27,Исходные_данные!$I$28)</f>
        <v>5585.65</v>
      </c>
      <c r="J17" s="137">
        <f>SUM(Исходные_данные!$J$25,Исходные_данные!$J$26,Исходные_данные!$J$27,Исходные_данные!$J$28)</f>
        <v>5585.65</v>
      </c>
      <c r="K17" s="137">
        <f>SUM(Исходные_данные!$K$25,Исходные_данные!$K$26,Исходные_данные!$K$27,Исходные_данные!$K$28)</f>
        <v>5585.65</v>
      </c>
      <c r="L17" s="137">
        <f>SUM(Исходные_данные!$L$25,Исходные_данные!$L$26,Исходные_данные!$L$27,Исходные_данные!$L$28)</f>
        <v>5585.65</v>
      </c>
      <c r="M17" s="137">
        <f>SUM(Исходные_данные!$M$25,Исходные_данные!$M$26,Исходные_данные!$M$27,Исходные_данные!$M$28)</f>
        <v>5585.65</v>
      </c>
      <c r="N17" s="137">
        <f>SUM(Исходные_данные!$N$25,Исходные_данные!$N$26,Исходные_данные!$N$27,Исходные_данные!$N$28)</f>
        <v>5585.65</v>
      </c>
      <c r="O17" s="137">
        <f>SUM(Исходные_данные!$O$25,Исходные_данные!$O$26,Исходные_данные!$O$27,Исходные_данные!$O$28)</f>
        <v>5585.65</v>
      </c>
      <c r="P17" s="137">
        <f>SUM(Исходные_данные!$P$25,Исходные_данные!$P$26,Исходные_данные!$P$27,Исходные_данные!$P$28)</f>
        <v>5585.65</v>
      </c>
      <c r="Q17" s="137">
        <f>SUM(Исходные_данные!$Q$25,Исходные_данные!$Q$26,Исходные_данные!$Q$27,Исходные_данные!$Q$28)</f>
        <v>5585.65</v>
      </c>
      <c r="R17" s="137">
        <f>SUM(Исходные_данные!$R$25,Исходные_данные!$R$26,Исходные_данные!$R$27,Исходные_данные!$R$28)</f>
        <v>5585.65</v>
      </c>
      <c r="S17" s="137">
        <f>SUM(Исходные_данные!$S$25,Исходные_данные!$S$26,Исходные_данные!$S$27,Исходные_данные!$S$28)</f>
        <v>5585.65</v>
      </c>
      <c r="T17" s="137">
        <f>SUM(Исходные_данные!$T$25,Исходные_данные!$T$26,Исходные_данные!$T$27,Исходные_данные!$T$28)</f>
        <v>5585.65</v>
      </c>
      <c r="U17" s="137">
        <f>SUM(Исходные_данные!$U$25,Исходные_данные!$U$26,Исходные_данные!$U$27,Исходные_данные!$U$28)</f>
        <v>5585.65</v>
      </c>
      <c r="V17" s="137">
        <f>SUM(Исходные_данные!$V$25,Исходные_данные!$V$26,Исходные_данные!$V$27,Исходные_данные!$V$28)</f>
        <v>5585.65</v>
      </c>
      <c r="W17" s="137">
        <f>SUM(Исходные_данные!$W$25,Исходные_данные!$W$26,Исходные_данные!$W$27,Исходные_данные!$W$28)</f>
        <v>5585.65</v>
      </c>
      <c r="X17" s="137">
        <f>SUM(Исходные_данные!$X$25,Исходные_данные!$X$26,Исходные_данные!$X$27,Исходные_данные!$X$28)</f>
        <v>5585.65</v>
      </c>
      <c r="Y17" s="137">
        <f>SUM(Исходные_данные!$Y$25,Исходные_данные!$Y$26,Исходные_данные!$Y$27,Исходные_данные!$Y$28)</f>
        <v>5585.65</v>
      </c>
      <c r="Z17" s="137">
        <f>SUM(Исходные_данные!$Z$25,Исходные_данные!$Z$26,Исходные_данные!$Z$27,Исходные_данные!$Z$28)</f>
        <v>5585.65</v>
      </c>
      <c r="AA17" s="138">
        <f>SUM(Исходные_данные!$Z$25,Исходные_данные!$Z$26,Исходные_данные!$Z$27,Исходные_данные!$Z$28)</f>
        <v>5585.65</v>
      </c>
      <c r="AB17" s="138">
        <f>SUM(Исходные_данные!$Z$25,Исходные_данные!$Z$26,Исходные_данные!$Z$27,Исходные_данные!$Z$28)</f>
        <v>5585.65</v>
      </c>
      <c r="AC17" s="139">
        <f>SUM(Исходные_данные!$B$25,Исходные_данные!$B$26,Исходные_данные!$B$27,Исходные_данные!$B$28)</f>
        <v>116196.34999999999</v>
      </c>
      <c r="AD17" s="139">
        <f>SUM(Исходные_данные!$B$25,Исходные_данные!$B$26,Исходные_данные!$B$27,Исходные_данные!$B$28)</f>
        <v>116196.34999999999</v>
      </c>
      <c r="AE17" s="139">
        <f>SUM(Исходные_данные!$B$25,Исходные_данные!$B$26,Исходные_данные!$B$27,Исходные_данные!$B$28)</f>
        <v>116196.34999999999</v>
      </c>
      <c r="AF17" s="139">
        <f>SUM(Исходные_данные!$B$25,Исходные_данные!$B$26,Исходные_данные!$B$27,Исходные_данные!$B$28)</f>
        <v>116196.34999999999</v>
      </c>
      <c r="AG17" s="139">
        <f>SUM(Исходные_данные!$B$25,Исходные_данные!$B$26,Исходные_данные!$B$27,Исходные_данные!$B$28)</f>
        <v>116196.34999999999</v>
      </c>
      <c r="AH17" s="139">
        <f>SUM(Исходные_данные!$B$25,Исходные_данные!$B$26,Исходные_данные!$B$27,Исходные_данные!$B$28)</f>
        <v>116196.34999999999</v>
      </c>
      <c r="AI17" s="139">
        <f>SUM(Исходные_данные!$B$25,Исходные_данные!$B$26,Исходные_данные!$B$27,Исходные_данные!$B$28)</f>
        <v>116196.34999999999</v>
      </c>
      <c r="AJ17" s="139">
        <f>SUM(Исходные_данные!$B$25,Исходные_данные!$B$26,Исходные_данные!$B$27,Исходные_данные!$B$28)</f>
        <v>116196.34999999999</v>
      </c>
      <c r="AK17" s="139">
        <f>SUM(Исходные_данные!$B$25,Исходные_данные!$B$26,Исходные_данные!$B$27,Исходные_данные!$B$28)</f>
        <v>116196.34999999999</v>
      </c>
      <c r="AL17" s="139">
        <f>SUM(Исходные_данные!$B$25,Исходные_данные!$B$26,Исходные_данные!$B$27,Исходные_данные!$B$28)</f>
        <v>116196.34999999999</v>
      </c>
      <c r="AM17" s="139">
        <f>SUM(Исходные_данные!$B$25,Исходные_данные!$B$26,Исходные_данные!$B$27,Исходные_данные!$B$28)</f>
        <v>116196.34999999999</v>
      </c>
      <c r="AN17" s="139">
        <f>SUM(Исходные_данные!$B$25,Исходные_данные!$B$26,Исходные_данные!$B$27,Исходные_данные!$B$28)</f>
        <v>116196.34999999999</v>
      </c>
      <c r="AO17" s="139">
        <f>SUM(Исходные_данные!$B$25,Исходные_данные!$B$26,Исходные_данные!$B$27,Исходные_данные!$B$28)</f>
        <v>116196.34999999999</v>
      </c>
      <c r="AP17" s="139">
        <f>SUM(Исходные_данные!$B$25,Исходные_данные!$B$26,Исходные_данные!$B$27,Исходные_данные!$B$28)</f>
        <v>116196.34999999999</v>
      </c>
      <c r="AQ17" s="139">
        <f>SUM(Исходные_данные!$B$25,Исходные_данные!$B$26,Исходные_данные!$B$27,Исходные_данные!$B$28)</f>
        <v>116196.34999999999</v>
      </c>
      <c r="AR17" s="139">
        <f>SUM(Исходные_данные!$B$25,Исходные_данные!$B$26,Исходные_данные!$B$27,Исходные_данные!$B$28)</f>
        <v>116196.34999999999</v>
      </c>
      <c r="AS17" s="139">
        <f>SUM(Исходные_данные!$B$25,Исходные_данные!$B$26,Исходные_данные!$B$27,Исходные_данные!$B$28)</f>
        <v>116196.34999999999</v>
      </c>
      <c r="AT17" s="139">
        <f>SUM(Исходные_данные!$B$25,Исходные_данные!$B$26,Исходные_данные!$B$27,Исходные_данные!$B$28)</f>
        <v>116196.34999999999</v>
      </c>
      <c r="AU17" s="139">
        <f>SUM(Исходные_данные!$B$25,Исходные_данные!$B$26,Исходные_данные!$B$27,Исходные_данные!$B$28)</f>
        <v>116196.34999999999</v>
      </c>
      <c r="AV17" s="139">
        <f>SUM(Исходные_данные!$B$25,Исходные_данные!$B$26,Исходные_данные!$B$27,Исходные_данные!$B$28)</f>
        <v>116196.34999999999</v>
      </c>
      <c r="AW17" s="139">
        <f>SUM(Исходные_данные!$B$25,Исходные_данные!$B$26,Исходные_данные!$B$27,Исходные_данные!$B$28)</f>
        <v>116196.34999999999</v>
      </c>
      <c r="AX17" s="139">
        <f>SUM(Исходные_данные!$B$25,Исходные_данные!$B$26,Исходные_данные!$B$27,Исходные_данные!$B$28)</f>
        <v>116196.34999999999</v>
      </c>
      <c r="AY17" s="139">
        <f>SUM(Исходные_данные!$B$25,Исходные_данные!$B$26,Исходные_данные!$B$27,Исходные_данные!$B$28)</f>
        <v>116196.34999999999</v>
      </c>
      <c r="AZ17" s="139">
        <f>SUM(Исходные_данные!$B$25,Исходные_данные!$B$26,Исходные_данные!$B$27,Исходные_данные!$B$28)</f>
        <v>116196.34999999999</v>
      </c>
      <c r="BA17" s="139">
        <f>SUM(Исходные_данные!$B$25,Исходные_данные!$B$26,Исходные_данные!$B$27,Исходные_данные!$B$28)</f>
        <v>116196.34999999999</v>
      </c>
      <c r="BB17" s="139">
        <f>SUM(Исходные_данные!$B$25,Исходные_данные!$B$26,Исходные_данные!$B$27,Исходные_данные!$B$28)</f>
        <v>116196.34999999999</v>
      </c>
      <c r="BC17" s="139">
        <f>SUM(Исходные_данные!$B$25,Исходные_данные!$B$26,Исходные_данные!$B$27,Исходные_данные!$B$28)</f>
        <v>116196.34999999999</v>
      </c>
      <c r="BD17" s="139">
        <f>SUM(Исходные_данные!$B$25,Исходные_данные!$B$26,Исходные_данные!$B$27,Исходные_данные!$B$28)</f>
        <v>116196.34999999999</v>
      </c>
      <c r="BE17" s="139">
        <f>SUM(Исходные_данные!$B$25,Исходные_данные!$B$26,Исходные_данные!$B$27,Исходные_данные!$B$28)</f>
        <v>116196.34999999999</v>
      </c>
      <c r="BF17" s="139">
        <f>SUM(Исходные_данные!$B$25,Исходные_данные!$B$26,Исходные_данные!$B$27,Исходные_данные!$B$28)</f>
        <v>116196.34999999999</v>
      </c>
      <c r="BG17" s="139">
        <f>SUM(Исходные_данные!$B$25,Исходные_данные!$B$26,Исходные_данные!$B$27,Исходные_данные!$B$28)</f>
        <v>116196.34999999999</v>
      </c>
      <c r="BH17" s="139">
        <f>SUM(Исходные_данные!$B$25,Исходные_данные!$B$26,Исходные_данные!$B$27,Исходные_данные!$B$28)</f>
        <v>116196.34999999999</v>
      </c>
      <c r="BI17" s="139">
        <f>SUM(Исходные_данные!$B$25,Исходные_данные!$B$26,Исходные_данные!$B$27,Исходные_данные!$B$28)</f>
        <v>116196.34999999999</v>
      </c>
      <c r="BJ17" s="140">
        <f>SUM(Исходные_данные!$B$25,Исходные_данные!$B$26,Исходные_данные!$B$27,Исходные_данные!$B$28)</f>
        <v>116196.34999999999</v>
      </c>
    </row>
    <row r="18" spans="1:62" s="145" customFormat="1" ht="10.199999999999999" x14ac:dyDescent="0.2">
      <c r="A18" s="141" t="s">
        <v>81</v>
      </c>
      <c r="B18" s="136">
        <f>SUM(C18:Z18)</f>
        <v>464989.89999999991</v>
      </c>
      <c r="C18" s="136">
        <f t="shared" ref="C18:AH18" si="16">C15-C17</f>
        <v>-1391.9</v>
      </c>
      <c r="D18" s="136">
        <f t="shared" si="16"/>
        <v>-1391.9</v>
      </c>
      <c r="E18" s="136">
        <f t="shared" si="16"/>
        <v>-1391.9</v>
      </c>
      <c r="F18" s="136">
        <f t="shared" si="16"/>
        <v>-2946.65</v>
      </c>
      <c r="G18" s="136">
        <f t="shared" si="16"/>
        <v>-2946.65</v>
      </c>
      <c r="H18" s="136">
        <f t="shared" si="16"/>
        <v>-5585.65</v>
      </c>
      <c r="I18" s="136">
        <f t="shared" si="16"/>
        <v>-1507.1500000000005</v>
      </c>
      <c r="J18" s="136">
        <f t="shared" si="16"/>
        <v>4610.6000000000004</v>
      </c>
      <c r="K18" s="136">
        <f t="shared" si="16"/>
        <v>14806.85</v>
      </c>
      <c r="L18" s="136">
        <f t="shared" si="16"/>
        <v>14806.85</v>
      </c>
      <c r="M18" s="136">
        <f t="shared" si="16"/>
        <v>14806.85</v>
      </c>
      <c r="N18" s="136">
        <f t="shared" si="16"/>
        <v>18885.349999999991</v>
      </c>
      <c r="O18" s="136">
        <f t="shared" si="16"/>
        <v>27042.349999999991</v>
      </c>
      <c r="P18" s="136">
        <f t="shared" si="16"/>
        <v>35199.35</v>
      </c>
      <c r="Q18" s="136">
        <f t="shared" si="16"/>
        <v>35199.35</v>
      </c>
      <c r="R18" s="136">
        <f t="shared" si="16"/>
        <v>35199.35</v>
      </c>
      <c r="S18" s="136">
        <f t="shared" si="16"/>
        <v>35199.35</v>
      </c>
      <c r="T18" s="136">
        <f t="shared" si="16"/>
        <v>35199.35</v>
      </c>
      <c r="U18" s="136">
        <f t="shared" si="16"/>
        <v>35199.35</v>
      </c>
      <c r="V18" s="136">
        <f t="shared" si="16"/>
        <v>35199.35</v>
      </c>
      <c r="W18" s="136">
        <f t="shared" si="16"/>
        <v>35199.35</v>
      </c>
      <c r="X18" s="136">
        <f t="shared" si="16"/>
        <v>35199.35</v>
      </c>
      <c r="Y18" s="136">
        <f t="shared" si="16"/>
        <v>35199.35</v>
      </c>
      <c r="Z18" s="136">
        <f t="shared" si="16"/>
        <v>35199.35</v>
      </c>
      <c r="AA18" s="142">
        <f t="shared" si="16"/>
        <v>35199.35</v>
      </c>
      <c r="AB18" s="142">
        <f t="shared" si="16"/>
        <v>35199.35</v>
      </c>
      <c r="AC18" s="143">
        <f t="shared" si="16"/>
        <v>-75411.349999999991</v>
      </c>
      <c r="AD18" s="143">
        <f t="shared" si="16"/>
        <v>-75411.349999999991</v>
      </c>
      <c r="AE18" s="143">
        <f t="shared" si="16"/>
        <v>-75411.349999999991</v>
      </c>
      <c r="AF18" s="143">
        <f t="shared" si="16"/>
        <v>-75411.349999999991</v>
      </c>
      <c r="AG18" s="143">
        <f t="shared" si="16"/>
        <v>-75411.349999999991</v>
      </c>
      <c r="AH18" s="143">
        <f t="shared" si="16"/>
        <v>-75411.349999999991</v>
      </c>
      <c r="AI18" s="143">
        <f t="shared" ref="AI18:BJ18" si="17">AI15-AI17</f>
        <v>-75411.349999999991</v>
      </c>
      <c r="AJ18" s="143">
        <f t="shared" si="17"/>
        <v>-75411.349999999991</v>
      </c>
      <c r="AK18" s="143">
        <f t="shared" si="17"/>
        <v>-75411.349999999991</v>
      </c>
      <c r="AL18" s="143">
        <f t="shared" si="17"/>
        <v>-75411.349999999991</v>
      </c>
      <c r="AM18" s="143">
        <f t="shared" si="17"/>
        <v>-75411.349999999991</v>
      </c>
      <c r="AN18" s="143">
        <f t="shared" si="17"/>
        <v>-75411.349999999991</v>
      </c>
      <c r="AO18" s="143">
        <f t="shared" si="17"/>
        <v>-75411.349999999991</v>
      </c>
      <c r="AP18" s="143">
        <f t="shared" si="17"/>
        <v>-75411.349999999991</v>
      </c>
      <c r="AQ18" s="143">
        <f t="shared" si="17"/>
        <v>-75411.349999999991</v>
      </c>
      <c r="AR18" s="143">
        <f t="shared" si="17"/>
        <v>-75411.349999999991</v>
      </c>
      <c r="AS18" s="143">
        <f t="shared" si="17"/>
        <v>-75411.349999999991</v>
      </c>
      <c r="AT18" s="143">
        <f t="shared" si="17"/>
        <v>-75411.349999999991</v>
      </c>
      <c r="AU18" s="143">
        <f t="shared" si="17"/>
        <v>-75411.349999999991</v>
      </c>
      <c r="AV18" s="143">
        <f t="shared" si="17"/>
        <v>-75411.349999999991</v>
      </c>
      <c r="AW18" s="143">
        <f t="shared" si="17"/>
        <v>-75411.349999999991</v>
      </c>
      <c r="AX18" s="143">
        <f t="shared" si="17"/>
        <v>-75411.349999999991</v>
      </c>
      <c r="AY18" s="143">
        <f t="shared" si="17"/>
        <v>-75411.349999999991</v>
      </c>
      <c r="AZ18" s="143">
        <f t="shared" si="17"/>
        <v>-75411.349999999991</v>
      </c>
      <c r="BA18" s="143">
        <f t="shared" si="17"/>
        <v>-75411.349999999991</v>
      </c>
      <c r="BB18" s="143">
        <f t="shared" si="17"/>
        <v>-75411.349999999991</v>
      </c>
      <c r="BC18" s="143">
        <f t="shared" si="17"/>
        <v>-75411.349999999991</v>
      </c>
      <c r="BD18" s="143">
        <f t="shared" si="17"/>
        <v>-75411.349999999991</v>
      </c>
      <c r="BE18" s="143">
        <f t="shared" si="17"/>
        <v>-75411.349999999991</v>
      </c>
      <c r="BF18" s="143">
        <f t="shared" si="17"/>
        <v>-75411.349999999991</v>
      </c>
      <c r="BG18" s="143">
        <f t="shared" si="17"/>
        <v>-75411.349999999991</v>
      </c>
      <c r="BH18" s="143">
        <f t="shared" si="17"/>
        <v>-75411.349999999991</v>
      </c>
      <c r="BI18" s="143">
        <f t="shared" si="17"/>
        <v>-75411.349999999991</v>
      </c>
      <c r="BJ18" s="144">
        <f t="shared" si="17"/>
        <v>-75411.349999999991</v>
      </c>
    </row>
    <row r="19" spans="1:62" s="86" customFormat="1" ht="10.199999999999999" x14ac:dyDescent="0.2">
      <c r="A19" s="146" t="s">
        <v>82</v>
      </c>
      <c r="B19" s="147">
        <f>B18/B13</f>
        <v>0.29317942655380586</v>
      </c>
      <c r="C19" s="148" t="str">
        <f t="shared" ref="C19:AH19" si="18">IFERROR(C18/C$13,"")</f>
        <v/>
      </c>
      <c r="D19" s="148" t="str">
        <f t="shared" si="18"/>
        <v/>
      </c>
      <c r="E19" s="148" t="str">
        <f t="shared" si="18"/>
        <v/>
      </c>
      <c r="F19" s="148" t="str">
        <f t="shared" si="18"/>
        <v/>
      </c>
      <c r="G19" s="148" t="str">
        <f t="shared" si="18"/>
        <v/>
      </c>
      <c r="H19" s="148" t="str">
        <f t="shared" si="18"/>
        <v/>
      </c>
      <c r="I19" s="148">
        <f t="shared" si="18"/>
        <v>-0.13541329739442953</v>
      </c>
      <c r="J19" s="148">
        <f t="shared" si="18"/>
        <v>0.16569991015274035</v>
      </c>
      <c r="K19" s="148">
        <f t="shared" si="18"/>
        <v>0.2660709793351303</v>
      </c>
      <c r="L19" s="148">
        <f t="shared" si="18"/>
        <v>0.2660709793351303</v>
      </c>
      <c r="M19" s="148">
        <f t="shared" si="18"/>
        <v>0.2660709793351303</v>
      </c>
      <c r="N19" s="148">
        <f t="shared" si="18"/>
        <v>0.28279949086552847</v>
      </c>
      <c r="O19" s="148">
        <f t="shared" si="18"/>
        <v>0.30371013027852639</v>
      </c>
      <c r="P19" s="148">
        <f t="shared" si="18"/>
        <v>0.31625651392632526</v>
      </c>
      <c r="Q19" s="148">
        <f t="shared" si="18"/>
        <v>0.31625651392632526</v>
      </c>
      <c r="R19" s="148">
        <f t="shared" si="18"/>
        <v>0.31625651392632526</v>
      </c>
      <c r="S19" s="148">
        <f t="shared" si="18"/>
        <v>0.31625651392632526</v>
      </c>
      <c r="T19" s="148">
        <f t="shared" si="18"/>
        <v>0.31625651392632526</v>
      </c>
      <c r="U19" s="148">
        <f t="shared" si="18"/>
        <v>0.31625651392632526</v>
      </c>
      <c r="V19" s="148">
        <f t="shared" si="18"/>
        <v>0.31625651392632526</v>
      </c>
      <c r="W19" s="148">
        <f t="shared" si="18"/>
        <v>0.31625651392632526</v>
      </c>
      <c r="X19" s="148">
        <f t="shared" si="18"/>
        <v>0.31625651392632526</v>
      </c>
      <c r="Y19" s="148">
        <f t="shared" si="18"/>
        <v>0.31625651392632526</v>
      </c>
      <c r="Z19" s="148">
        <f t="shared" si="18"/>
        <v>0.31625651392632526</v>
      </c>
      <c r="AA19" s="149">
        <f t="shared" si="18"/>
        <v>0.31625651392632526</v>
      </c>
      <c r="AB19" s="149">
        <f t="shared" si="18"/>
        <v>0.31625651392632526</v>
      </c>
      <c r="AC19" s="150">
        <f t="shared" si="18"/>
        <v>-0.6775503144654087</v>
      </c>
      <c r="AD19" s="150">
        <f t="shared" si="18"/>
        <v>-0.6775503144654087</v>
      </c>
      <c r="AE19" s="150">
        <f t="shared" si="18"/>
        <v>-0.6775503144654087</v>
      </c>
      <c r="AF19" s="150">
        <f t="shared" si="18"/>
        <v>-0.6775503144654087</v>
      </c>
      <c r="AG19" s="150">
        <f t="shared" si="18"/>
        <v>-0.6775503144654087</v>
      </c>
      <c r="AH19" s="150">
        <f t="shared" si="18"/>
        <v>-0.6775503144654087</v>
      </c>
      <c r="AI19" s="150">
        <f t="shared" ref="AI19:BJ19" si="19">IFERROR(AI18/AI$13,"")</f>
        <v>-0.6775503144654087</v>
      </c>
      <c r="AJ19" s="150">
        <f t="shared" si="19"/>
        <v>-0.6775503144654087</v>
      </c>
      <c r="AK19" s="150">
        <f t="shared" si="19"/>
        <v>-0.6775503144654087</v>
      </c>
      <c r="AL19" s="150">
        <f t="shared" si="19"/>
        <v>-0.6775503144654087</v>
      </c>
      <c r="AM19" s="150">
        <f t="shared" si="19"/>
        <v>-0.6775503144654087</v>
      </c>
      <c r="AN19" s="150">
        <f t="shared" si="19"/>
        <v>-0.6775503144654087</v>
      </c>
      <c r="AO19" s="150">
        <f t="shared" si="19"/>
        <v>-0.6775503144654087</v>
      </c>
      <c r="AP19" s="150">
        <f t="shared" si="19"/>
        <v>-0.6775503144654087</v>
      </c>
      <c r="AQ19" s="150">
        <f t="shared" si="19"/>
        <v>-0.6775503144654087</v>
      </c>
      <c r="AR19" s="150">
        <f t="shared" si="19"/>
        <v>-0.6775503144654087</v>
      </c>
      <c r="AS19" s="150">
        <f t="shared" si="19"/>
        <v>-0.6775503144654087</v>
      </c>
      <c r="AT19" s="150">
        <f t="shared" si="19"/>
        <v>-0.6775503144654087</v>
      </c>
      <c r="AU19" s="150">
        <f t="shared" si="19"/>
        <v>-0.6775503144654087</v>
      </c>
      <c r="AV19" s="150">
        <f t="shared" si="19"/>
        <v>-0.6775503144654087</v>
      </c>
      <c r="AW19" s="150">
        <f t="shared" si="19"/>
        <v>-0.6775503144654087</v>
      </c>
      <c r="AX19" s="150">
        <f t="shared" si="19"/>
        <v>-0.6775503144654087</v>
      </c>
      <c r="AY19" s="150">
        <f t="shared" si="19"/>
        <v>-0.6775503144654087</v>
      </c>
      <c r="AZ19" s="150">
        <f t="shared" si="19"/>
        <v>-0.6775503144654087</v>
      </c>
      <c r="BA19" s="150">
        <f t="shared" si="19"/>
        <v>-0.6775503144654087</v>
      </c>
      <c r="BB19" s="150">
        <f t="shared" si="19"/>
        <v>-0.6775503144654087</v>
      </c>
      <c r="BC19" s="150">
        <f t="shared" si="19"/>
        <v>-0.6775503144654087</v>
      </c>
      <c r="BD19" s="150">
        <f t="shared" si="19"/>
        <v>-0.6775503144654087</v>
      </c>
      <c r="BE19" s="150">
        <f t="shared" si="19"/>
        <v>-0.6775503144654087</v>
      </c>
      <c r="BF19" s="150">
        <f t="shared" si="19"/>
        <v>-0.6775503144654087</v>
      </c>
      <c r="BG19" s="150">
        <f t="shared" si="19"/>
        <v>-0.6775503144654087</v>
      </c>
      <c r="BH19" s="150">
        <f t="shared" si="19"/>
        <v>-0.6775503144654087</v>
      </c>
      <c r="BI19" s="150">
        <f t="shared" si="19"/>
        <v>-0.6775503144654087</v>
      </c>
      <c r="BJ19" s="151">
        <f t="shared" si="19"/>
        <v>-0.6775503144654087</v>
      </c>
    </row>
    <row r="20" spans="1:62" s="78" customFormat="1" ht="10.199999999999999" x14ac:dyDescent="0.2">
      <c r="A20" s="135" t="s">
        <v>83</v>
      </c>
      <c r="B20" s="136">
        <f t="shared" ref="B20:B25" si="20">SUM(C20:Z20)</f>
        <v>26954.499999999993</v>
      </c>
      <c r="C20" s="137"/>
      <c r="D20" s="137"/>
      <c r="E20" s="137">
        <f>SUM(Исходные_данные!$C$18:E18)*Исходные_данные!$B$45/12</f>
        <v>0</v>
      </c>
      <c r="F20" s="137">
        <f>SUM(Исходные_данные!$C$18:F18)*Исходные_данные!$B$45/12</f>
        <v>1283.547619047619</v>
      </c>
      <c r="G20" s="137">
        <f>SUM(Исходные_данные!$C$18:G18)*Исходные_данные!$B$45/12</f>
        <v>1283.547619047619</v>
      </c>
      <c r="H20" s="137">
        <f>SUM(Исходные_данные!$C$18:H18)*Исходные_данные!$B$45/12</f>
        <v>1283.547619047619</v>
      </c>
      <c r="I20" s="137">
        <f>SUM(Исходные_данные!$C$18:I18)*Исходные_данные!$B$45/12</f>
        <v>1283.547619047619</v>
      </c>
      <c r="J20" s="137">
        <f>SUM(Исходные_данные!$C$18:J18)*Исходные_данные!$B$45/12</f>
        <v>1283.547619047619</v>
      </c>
      <c r="K20" s="137">
        <f>SUM(Исходные_данные!$C$18:K18)*Исходные_данные!$B$45/12</f>
        <v>1283.547619047619</v>
      </c>
      <c r="L20" s="137">
        <f>SUM(Исходные_данные!$C$18:L18)*Исходные_данные!$B$45/12</f>
        <v>1283.547619047619</v>
      </c>
      <c r="M20" s="137">
        <f>SUM(Исходные_данные!$C$18:M18)*Исходные_данные!$B$45/12</f>
        <v>1283.547619047619</v>
      </c>
      <c r="N20" s="137">
        <f>SUM(Исходные_данные!$C$18:N18)*Исходные_данные!$B$45/12</f>
        <v>1283.547619047619</v>
      </c>
      <c r="O20" s="137">
        <f>SUM(Исходные_данные!$C$18:O18)*Исходные_данные!$B$45/12</f>
        <v>1283.547619047619</v>
      </c>
      <c r="P20" s="137">
        <f>SUM(Исходные_данные!$C$18:P18)*Исходные_данные!$B$45/12</f>
        <v>1283.547619047619</v>
      </c>
      <c r="Q20" s="137">
        <f>SUM(Исходные_данные!$C$18:Q18)*Исходные_данные!$B$45/12</f>
        <v>1283.547619047619</v>
      </c>
      <c r="R20" s="137">
        <f>SUM(Исходные_данные!$C$18:R18)*Исходные_данные!$B$45/12</f>
        <v>1283.547619047619</v>
      </c>
      <c r="S20" s="137">
        <f>SUM(Исходные_данные!$C$18:S18)*Исходные_данные!$B$45/12</f>
        <v>1283.547619047619</v>
      </c>
      <c r="T20" s="137">
        <f>SUM(Исходные_данные!$C$18:T18)*Исходные_данные!$B$45/12</f>
        <v>1283.547619047619</v>
      </c>
      <c r="U20" s="137">
        <f>SUM(Исходные_данные!$C$18:U18)*Исходные_данные!$B$45/12</f>
        <v>1283.547619047619</v>
      </c>
      <c r="V20" s="137">
        <f>SUM(Исходные_данные!$C$18:V18)*Исходные_данные!$B$45/12</f>
        <v>1283.547619047619</v>
      </c>
      <c r="W20" s="137">
        <f>SUM(Исходные_данные!$C$18:W18)*Исходные_данные!$B$45/12</f>
        <v>1283.547619047619</v>
      </c>
      <c r="X20" s="137">
        <f>SUM(Исходные_данные!$C$18:X18)*Исходные_данные!$B$45/12</f>
        <v>1283.547619047619</v>
      </c>
      <c r="Y20" s="137">
        <f>SUM(Исходные_данные!$C$18:Y18)*Исходные_данные!$B$45/12</f>
        <v>1283.547619047619</v>
      </c>
      <c r="Z20" s="137">
        <f>SUM(Исходные_данные!$C$18:Z18)*Исходные_данные!$B$45/12</f>
        <v>1283.547619047619</v>
      </c>
      <c r="AA20" s="138">
        <f>SUM(Исходные_данные!$C$18:AA19)*Исходные_данные!$B$45/12</f>
        <v>1613.3095238095239</v>
      </c>
      <c r="AB20" s="138">
        <f>SUM(Исходные_данные!$C$18:AB19)*Исходные_данные!$B$45/12</f>
        <v>1613.3095238095239</v>
      </c>
      <c r="AC20" s="139">
        <f>SUM(Исходные_данные!$C$18:AC19)*Исходные_данные!$B$45/12</f>
        <v>1613.3095238095239</v>
      </c>
      <c r="AD20" s="139">
        <f>SUM(Исходные_данные!$C$18:AD19)*Исходные_данные!$B$45/12</f>
        <v>1613.3095238095239</v>
      </c>
      <c r="AE20" s="139">
        <f>SUM(Исходные_данные!$C$18:AE19)*Исходные_данные!$B$45/12</f>
        <v>1613.3095238095239</v>
      </c>
      <c r="AF20" s="139">
        <f>SUM(Исходные_данные!$C$18:AF19)*Исходные_данные!$B$45/12</f>
        <v>1613.3095238095239</v>
      </c>
      <c r="AG20" s="139">
        <f>SUM(Исходные_данные!$C$18:AG19)*Исходные_данные!$B$45/12</f>
        <v>1613.3095238095239</v>
      </c>
      <c r="AH20" s="139">
        <f>SUM(Исходные_данные!$C$18:AH19)*Исходные_данные!$B$45/12</f>
        <v>1613.3095238095239</v>
      </c>
      <c r="AI20" s="139">
        <f>SUM(Исходные_данные!$C$18:AI19)*Исходные_данные!$B$45/12</f>
        <v>1613.3095238095239</v>
      </c>
      <c r="AJ20" s="139">
        <f>SUM(Исходные_данные!$C$18:AJ19)*Исходные_данные!$B$45/12</f>
        <v>1613.3095238095239</v>
      </c>
      <c r="AK20" s="139">
        <f>SUM(Исходные_данные!$C$18:AK19)*Исходные_данные!$B$45/12</f>
        <v>1613.3095238095239</v>
      </c>
      <c r="AL20" s="139">
        <f>SUM(Исходные_данные!$C$18:AL19)*Исходные_данные!$B$45/12</f>
        <v>1613.3095238095239</v>
      </c>
      <c r="AM20" s="139">
        <f>SUM(Исходные_данные!$C$18:AM19)*Исходные_данные!$B$45/12</f>
        <v>1613.3095238095239</v>
      </c>
      <c r="AN20" s="139">
        <f>SUM(Исходные_данные!$C$18:AN19)*Исходные_данные!$B$45/12</f>
        <v>1613.3095238095239</v>
      </c>
      <c r="AO20" s="139">
        <f>SUM(Исходные_данные!$C$18:AO19)*Исходные_данные!$B$45/12</f>
        <v>1613.3095238095239</v>
      </c>
      <c r="AP20" s="139">
        <f>SUM(Исходные_данные!$C$18:AP19)*Исходные_данные!$B$45/12</f>
        <v>1613.3095238095239</v>
      </c>
      <c r="AQ20" s="139">
        <f>SUM(Исходные_данные!$C$18:AQ19)*Исходные_данные!$B$45/12</f>
        <v>1613.3095238095239</v>
      </c>
      <c r="AR20" s="139">
        <f>SUM(Исходные_данные!$C$18:AR19)*Исходные_данные!$B$45/12</f>
        <v>1613.3095238095239</v>
      </c>
      <c r="AS20" s="139">
        <f>SUM(Исходные_данные!$C$18:AS19)*Исходные_данные!$B$45/12</f>
        <v>1613.3095238095239</v>
      </c>
      <c r="AT20" s="139">
        <f>SUM(Исходные_данные!$C$18:AT19)*Исходные_данные!$B$45/12</f>
        <v>1613.3095238095239</v>
      </c>
      <c r="AU20" s="139">
        <f>SUM(Исходные_данные!$C$18:AU19)*Исходные_данные!$B$45/12</f>
        <v>1613.3095238095239</v>
      </c>
      <c r="AV20" s="139">
        <f>SUM(Исходные_данные!$C$18:AV19)*Исходные_данные!$B$45/12</f>
        <v>1613.3095238095239</v>
      </c>
      <c r="AW20" s="139">
        <f>SUM(Исходные_данные!$C$18:AW19)*Исходные_данные!$B$45/12</f>
        <v>1613.3095238095239</v>
      </c>
      <c r="AX20" s="139">
        <f>SUM(Исходные_данные!$C$18:AX19)*Исходные_данные!$B$45/12</f>
        <v>1613.3095238095239</v>
      </c>
      <c r="AY20" s="139">
        <f>SUM(Исходные_данные!$C$18:AY19)*Исходные_данные!$B$45/12</f>
        <v>1613.3095238095239</v>
      </c>
      <c r="AZ20" s="139">
        <f>SUM(Исходные_данные!$C$18:AZ19)*Исходные_данные!$B$45/12</f>
        <v>1613.3095238095239</v>
      </c>
      <c r="BA20" s="139">
        <f>SUM(Исходные_данные!$C$18:BA19)*Исходные_данные!$B$45/12</f>
        <v>1613.3095238095239</v>
      </c>
      <c r="BB20" s="139">
        <f>SUM(Исходные_данные!$C$18:BB19)*Исходные_данные!$B$45/12</f>
        <v>1613.3095238095239</v>
      </c>
      <c r="BC20" s="139">
        <f>SUM(Исходные_данные!$C$18:BC19)*Исходные_данные!$B$45/12</f>
        <v>1613.3095238095239</v>
      </c>
      <c r="BD20" s="139">
        <f>SUM(Исходные_данные!$C$18:BD19)*Исходные_данные!$B$45/12</f>
        <v>1613.3095238095239</v>
      </c>
      <c r="BE20" s="139">
        <f>SUM(Исходные_данные!$C$18:BE19)*Исходные_данные!$B$45/12</f>
        <v>1613.3095238095239</v>
      </c>
      <c r="BF20" s="139">
        <f>SUM(Исходные_данные!$C$18:BF19)*Исходные_данные!$B$45/12</f>
        <v>1613.3095238095239</v>
      </c>
      <c r="BG20" s="139">
        <f>SUM(Исходные_данные!$C$18:BG19)*Исходные_данные!$B$45/12</f>
        <v>1613.3095238095239</v>
      </c>
      <c r="BH20" s="139">
        <f>SUM(Исходные_данные!$C$18:BH19)*Исходные_данные!$B$45/12</f>
        <v>1613.3095238095239</v>
      </c>
      <c r="BI20" s="139">
        <f>SUM(Исходные_данные!$C$18:BI19)*Исходные_данные!$B$45/12</f>
        <v>1613.3095238095239</v>
      </c>
      <c r="BJ20" s="140">
        <f>SUM(Исходные_данные!$C$18:BJ19)*Исходные_данные!$B$45/12</f>
        <v>1613.3095238095239</v>
      </c>
    </row>
    <row r="21" spans="1:62" s="145" customFormat="1" ht="10.199999999999999" x14ac:dyDescent="0.2">
      <c r="A21" s="141" t="s">
        <v>84</v>
      </c>
      <c r="B21" s="136">
        <f t="shared" si="20"/>
        <v>438035.40000000008</v>
      </c>
      <c r="C21" s="136">
        <f t="shared" ref="C21:AH21" si="21">C18-C20</f>
        <v>-1391.9</v>
      </c>
      <c r="D21" s="136">
        <f t="shared" si="21"/>
        <v>-1391.9</v>
      </c>
      <c r="E21" s="136">
        <f t="shared" si="21"/>
        <v>-1391.9</v>
      </c>
      <c r="F21" s="136">
        <f t="shared" si="21"/>
        <v>-4230.1976190476189</v>
      </c>
      <c r="G21" s="136">
        <f t="shared" si="21"/>
        <v>-4230.1976190476189</v>
      </c>
      <c r="H21" s="136">
        <f t="shared" si="21"/>
        <v>-6869.1976190476189</v>
      </c>
      <c r="I21" s="136">
        <f t="shared" si="21"/>
        <v>-2790.6976190476198</v>
      </c>
      <c r="J21" s="136">
        <f t="shared" si="21"/>
        <v>3327.0523809523811</v>
      </c>
      <c r="K21" s="136">
        <f t="shared" si="21"/>
        <v>13523.302380952382</v>
      </c>
      <c r="L21" s="136">
        <f t="shared" si="21"/>
        <v>13523.302380952382</v>
      </c>
      <c r="M21" s="136">
        <f t="shared" si="21"/>
        <v>13523.302380952382</v>
      </c>
      <c r="N21" s="136">
        <f t="shared" si="21"/>
        <v>17601.802380952373</v>
      </c>
      <c r="O21" s="136">
        <f t="shared" si="21"/>
        <v>25758.802380952373</v>
      </c>
      <c r="P21" s="136">
        <f t="shared" si="21"/>
        <v>33915.80238095238</v>
      </c>
      <c r="Q21" s="136">
        <f t="shared" si="21"/>
        <v>33915.80238095238</v>
      </c>
      <c r="R21" s="136">
        <f t="shared" si="21"/>
        <v>33915.80238095238</v>
      </c>
      <c r="S21" s="136">
        <f t="shared" si="21"/>
        <v>33915.80238095238</v>
      </c>
      <c r="T21" s="136">
        <f t="shared" si="21"/>
        <v>33915.80238095238</v>
      </c>
      <c r="U21" s="136">
        <f t="shared" si="21"/>
        <v>33915.80238095238</v>
      </c>
      <c r="V21" s="136">
        <f t="shared" si="21"/>
        <v>33915.80238095238</v>
      </c>
      <c r="W21" s="136">
        <f t="shared" si="21"/>
        <v>33915.80238095238</v>
      </c>
      <c r="X21" s="136">
        <f t="shared" si="21"/>
        <v>33915.80238095238</v>
      </c>
      <c r="Y21" s="136">
        <f t="shared" si="21"/>
        <v>33915.80238095238</v>
      </c>
      <c r="Z21" s="136">
        <f t="shared" si="21"/>
        <v>33915.80238095238</v>
      </c>
      <c r="AA21" s="142">
        <f t="shared" si="21"/>
        <v>33586.040476190472</v>
      </c>
      <c r="AB21" s="142">
        <f t="shared" si="21"/>
        <v>33586.040476190472</v>
      </c>
      <c r="AC21" s="143">
        <f t="shared" si="21"/>
        <v>-77024.659523809518</v>
      </c>
      <c r="AD21" s="143">
        <f t="shared" si="21"/>
        <v>-77024.659523809518</v>
      </c>
      <c r="AE21" s="143">
        <f t="shared" si="21"/>
        <v>-77024.659523809518</v>
      </c>
      <c r="AF21" s="143">
        <f t="shared" si="21"/>
        <v>-77024.659523809518</v>
      </c>
      <c r="AG21" s="143">
        <f t="shared" si="21"/>
        <v>-77024.659523809518</v>
      </c>
      <c r="AH21" s="143">
        <f t="shared" si="21"/>
        <v>-77024.659523809518</v>
      </c>
      <c r="AI21" s="143">
        <f t="shared" ref="AI21:BJ21" si="22">AI18-AI20</f>
        <v>-77024.659523809518</v>
      </c>
      <c r="AJ21" s="143">
        <f t="shared" si="22"/>
        <v>-77024.659523809518</v>
      </c>
      <c r="AK21" s="143">
        <f t="shared" si="22"/>
        <v>-77024.659523809518</v>
      </c>
      <c r="AL21" s="143">
        <f t="shared" si="22"/>
        <v>-77024.659523809518</v>
      </c>
      <c r="AM21" s="143">
        <f t="shared" si="22"/>
        <v>-77024.659523809518</v>
      </c>
      <c r="AN21" s="143">
        <f t="shared" si="22"/>
        <v>-77024.659523809518</v>
      </c>
      <c r="AO21" s="143">
        <f t="shared" si="22"/>
        <v>-77024.659523809518</v>
      </c>
      <c r="AP21" s="143">
        <f t="shared" si="22"/>
        <v>-77024.659523809518</v>
      </c>
      <c r="AQ21" s="143">
        <f t="shared" si="22"/>
        <v>-77024.659523809518</v>
      </c>
      <c r="AR21" s="143">
        <f t="shared" si="22"/>
        <v>-77024.659523809518</v>
      </c>
      <c r="AS21" s="143">
        <f t="shared" si="22"/>
        <v>-77024.659523809518</v>
      </c>
      <c r="AT21" s="143">
        <f t="shared" si="22"/>
        <v>-77024.659523809518</v>
      </c>
      <c r="AU21" s="143">
        <f t="shared" si="22"/>
        <v>-77024.659523809518</v>
      </c>
      <c r="AV21" s="143">
        <f t="shared" si="22"/>
        <v>-77024.659523809518</v>
      </c>
      <c r="AW21" s="143">
        <f t="shared" si="22"/>
        <v>-77024.659523809518</v>
      </c>
      <c r="AX21" s="143">
        <f t="shared" si="22"/>
        <v>-77024.659523809518</v>
      </c>
      <c r="AY21" s="143">
        <f t="shared" si="22"/>
        <v>-77024.659523809518</v>
      </c>
      <c r="AZ21" s="143">
        <f t="shared" si="22"/>
        <v>-77024.659523809518</v>
      </c>
      <c r="BA21" s="143">
        <f t="shared" si="22"/>
        <v>-77024.659523809518</v>
      </c>
      <c r="BB21" s="143">
        <f t="shared" si="22"/>
        <v>-77024.659523809518</v>
      </c>
      <c r="BC21" s="143">
        <f t="shared" si="22"/>
        <v>-77024.659523809518</v>
      </c>
      <c r="BD21" s="143">
        <f t="shared" si="22"/>
        <v>-77024.659523809518</v>
      </c>
      <c r="BE21" s="143">
        <f t="shared" si="22"/>
        <v>-77024.659523809518</v>
      </c>
      <c r="BF21" s="143">
        <f t="shared" si="22"/>
        <v>-77024.659523809518</v>
      </c>
      <c r="BG21" s="143">
        <f t="shared" si="22"/>
        <v>-77024.659523809518</v>
      </c>
      <c r="BH21" s="143">
        <f t="shared" si="22"/>
        <v>-77024.659523809518</v>
      </c>
      <c r="BI21" s="143">
        <f t="shared" si="22"/>
        <v>-77024.659523809518</v>
      </c>
      <c r="BJ21" s="144">
        <f t="shared" si="22"/>
        <v>-77024.659523809518</v>
      </c>
    </row>
    <row r="22" spans="1:62" s="78" customFormat="1" ht="10.199999999999999" x14ac:dyDescent="0.2">
      <c r="A22" s="135" t="s">
        <v>85</v>
      </c>
      <c r="B22" s="136">
        <f t="shared" ca="1" si="20"/>
        <v>31078.458169999998</v>
      </c>
      <c r="C22" s="137">
        <f t="shared" ref="C22:AH22" si="23">C95</f>
        <v>0</v>
      </c>
      <c r="D22" s="137">
        <f t="shared" si="23"/>
        <v>0</v>
      </c>
      <c r="E22" s="137">
        <f t="shared" si="23"/>
        <v>0</v>
      </c>
      <c r="F22" s="137">
        <f t="shared" si="23"/>
        <v>0</v>
      </c>
      <c r="G22" s="137">
        <f t="shared" ca="1" si="23"/>
        <v>1107.6464999999998</v>
      </c>
      <c r="H22" s="137">
        <f t="shared" ca="1" si="23"/>
        <v>1148.18947</v>
      </c>
      <c r="I22" s="137">
        <f t="shared" ca="1" si="23"/>
        <v>1215.5278599999999</v>
      </c>
      <c r="J22" s="137">
        <f t="shared" ca="1" si="23"/>
        <v>1424.5696399999999</v>
      </c>
      <c r="K22" s="137">
        <f t="shared" ca="1" si="23"/>
        <v>1665.43184</v>
      </c>
      <c r="L22" s="137">
        <f t="shared" ca="1" si="23"/>
        <v>1988.5551599999999</v>
      </c>
      <c r="M22" s="137">
        <f t="shared" ca="1" si="23"/>
        <v>1988.5551599999999</v>
      </c>
      <c r="N22" s="137">
        <f t="shared" ca="1" si="23"/>
        <v>1988.5551599999999</v>
      </c>
      <c r="O22" s="137">
        <f t="shared" ca="1" si="23"/>
        <v>1988.5551599999999</v>
      </c>
      <c r="P22" s="137">
        <f t="shared" ca="1" si="23"/>
        <v>1988.5551599999999</v>
      </c>
      <c r="Q22" s="137">
        <f t="shared" ca="1" si="23"/>
        <v>2054.39689</v>
      </c>
      <c r="R22" s="137">
        <f t="shared" ca="1" si="23"/>
        <v>2054.39689</v>
      </c>
      <c r="S22" s="137">
        <f t="shared" ca="1" si="23"/>
        <v>1892.4101800000001</v>
      </c>
      <c r="T22" s="137">
        <f t="shared" ca="1" si="23"/>
        <v>1728.8036099999999</v>
      </c>
      <c r="U22" s="137">
        <f t="shared" ca="1" si="23"/>
        <v>1563.5609700000002</v>
      </c>
      <c r="V22" s="137">
        <f t="shared" ca="1" si="23"/>
        <v>1396.6659099999997</v>
      </c>
      <c r="W22" s="137">
        <f t="shared" ca="1" si="23"/>
        <v>1228.1018899999999</v>
      </c>
      <c r="X22" s="137">
        <f t="shared" ca="1" si="23"/>
        <v>1057.85223</v>
      </c>
      <c r="Y22" s="137">
        <f t="shared" ca="1" si="23"/>
        <v>885.90008</v>
      </c>
      <c r="Z22" s="137">
        <f t="shared" ca="1" si="23"/>
        <v>712.22841000000005</v>
      </c>
      <c r="AA22" s="138">
        <f t="shared" ca="1" si="23"/>
        <v>536.82002</v>
      </c>
      <c r="AB22" s="138">
        <f t="shared" ca="1" si="23"/>
        <v>359.65754999999996</v>
      </c>
      <c r="AC22" s="139">
        <f t="shared" ca="1" si="23"/>
        <v>180.72344999999999</v>
      </c>
      <c r="AD22" s="139">
        <f t="shared" ca="1" si="23"/>
        <v>1.0000000000000001E-5</v>
      </c>
      <c r="AE22" s="139">
        <f t="shared" ca="1" si="23"/>
        <v>1.0000000000000001E-5</v>
      </c>
      <c r="AF22" s="139">
        <f t="shared" ca="1" si="23"/>
        <v>1.0000000000000001E-5</v>
      </c>
      <c r="AG22" s="139">
        <f t="shared" ca="1" si="23"/>
        <v>1.0000000000000001E-5</v>
      </c>
      <c r="AH22" s="139">
        <f t="shared" ca="1" si="23"/>
        <v>1.0000000000000001E-5</v>
      </c>
      <c r="AI22" s="139">
        <f t="shared" ref="AI22:BJ22" ca="1" si="24">AI95</f>
        <v>1.0000000000000001E-5</v>
      </c>
      <c r="AJ22" s="139">
        <f t="shared" ca="1" si="24"/>
        <v>1.0000000000000001E-5</v>
      </c>
      <c r="AK22" s="139">
        <f t="shared" ca="1" si="24"/>
        <v>1.0000000000000001E-5</v>
      </c>
      <c r="AL22" s="139">
        <f t="shared" ca="1" si="24"/>
        <v>1.0000000000000001E-5</v>
      </c>
      <c r="AM22" s="139">
        <f t="shared" ca="1" si="24"/>
        <v>1.0000000000000001E-5</v>
      </c>
      <c r="AN22" s="139">
        <f t="shared" ca="1" si="24"/>
        <v>1.0000000000000001E-5</v>
      </c>
      <c r="AO22" s="139">
        <f t="shared" ca="1" si="24"/>
        <v>1.0000000000000001E-5</v>
      </c>
      <c r="AP22" s="139">
        <f t="shared" ca="1" si="24"/>
        <v>1.0000000000000001E-5</v>
      </c>
      <c r="AQ22" s="139">
        <f t="shared" ca="1" si="24"/>
        <v>1.0000000000000001E-5</v>
      </c>
      <c r="AR22" s="139">
        <f t="shared" ca="1" si="24"/>
        <v>1.0000000000000001E-5</v>
      </c>
      <c r="AS22" s="139">
        <f t="shared" ca="1" si="24"/>
        <v>1.0000000000000001E-5</v>
      </c>
      <c r="AT22" s="139">
        <f t="shared" ca="1" si="24"/>
        <v>1.0000000000000001E-5</v>
      </c>
      <c r="AU22" s="139">
        <f t="shared" ca="1" si="24"/>
        <v>1.0000000000000001E-5</v>
      </c>
      <c r="AV22" s="139">
        <f t="shared" ca="1" si="24"/>
        <v>1.0000000000000001E-5</v>
      </c>
      <c r="AW22" s="139">
        <f t="shared" ca="1" si="24"/>
        <v>1.0000000000000001E-5</v>
      </c>
      <c r="AX22" s="139">
        <f t="shared" ca="1" si="24"/>
        <v>1.0000000000000001E-5</v>
      </c>
      <c r="AY22" s="139">
        <f t="shared" ca="1" si="24"/>
        <v>1.0000000000000001E-5</v>
      </c>
      <c r="AZ22" s="139">
        <f t="shared" ca="1" si="24"/>
        <v>1.0000000000000001E-5</v>
      </c>
      <c r="BA22" s="139">
        <f t="shared" ca="1" si="24"/>
        <v>1.0000000000000001E-5</v>
      </c>
      <c r="BB22" s="139">
        <f t="shared" ca="1" si="24"/>
        <v>1.0000000000000001E-5</v>
      </c>
      <c r="BC22" s="139">
        <f t="shared" ca="1" si="24"/>
        <v>1.0000000000000001E-5</v>
      </c>
      <c r="BD22" s="139">
        <f t="shared" ca="1" si="24"/>
        <v>1.0000000000000001E-5</v>
      </c>
      <c r="BE22" s="139">
        <f t="shared" ca="1" si="24"/>
        <v>1.0000000000000001E-5</v>
      </c>
      <c r="BF22" s="139">
        <f t="shared" ca="1" si="24"/>
        <v>1.0000000000000001E-5</v>
      </c>
      <c r="BG22" s="139">
        <f t="shared" ca="1" si="24"/>
        <v>1.0000000000000001E-5</v>
      </c>
      <c r="BH22" s="139">
        <f t="shared" ca="1" si="24"/>
        <v>1.0000000000000001E-5</v>
      </c>
      <c r="BI22" s="139">
        <f t="shared" ca="1" si="24"/>
        <v>1.0000000000000001E-5</v>
      </c>
      <c r="BJ22" s="140">
        <f t="shared" ca="1" si="24"/>
        <v>1.0000000000000001E-5</v>
      </c>
    </row>
    <row r="23" spans="1:62" s="78" customFormat="1" ht="10.199999999999999" x14ac:dyDescent="0.2">
      <c r="A23" s="135" t="s">
        <v>86</v>
      </c>
      <c r="B23" s="136">
        <f t="shared" ca="1" si="20"/>
        <v>406956.94182999997</v>
      </c>
      <c r="C23" s="137">
        <f t="shared" ref="C23:AH23" si="25">C18-C20-C22</f>
        <v>-1391.9</v>
      </c>
      <c r="D23" s="137">
        <f t="shared" si="25"/>
        <v>-1391.9</v>
      </c>
      <c r="E23" s="137">
        <f t="shared" si="25"/>
        <v>-1391.9</v>
      </c>
      <c r="F23" s="137">
        <f t="shared" si="25"/>
        <v>-4230.1976190476189</v>
      </c>
      <c r="G23" s="137">
        <f t="shared" ca="1" si="25"/>
        <v>-5337.8441190476187</v>
      </c>
      <c r="H23" s="137">
        <f t="shared" ca="1" si="25"/>
        <v>-8017.3870890476192</v>
      </c>
      <c r="I23" s="137">
        <f t="shared" ca="1" si="25"/>
        <v>-4006.22547904762</v>
      </c>
      <c r="J23" s="137">
        <f t="shared" ca="1" si="25"/>
        <v>1902.4827409523812</v>
      </c>
      <c r="K23" s="137">
        <f t="shared" ca="1" si="25"/>
        <v>11857.870540952383</v>
      </c>
      <c r="L23" s="137">
        <f t="shared" ca="1" si="25"/>
        <v>11534.747220952382</v>
      </c>
      <c r="M23" s="137">
        <f t="shared" ca="1" si="25"/>
        <v>11534.747220952382</v>
      </c>
      <c r="N23" s="137">
        <f t="shared" ca="1" si="25"/>
        <v>15613.247220952373</v>
      </c>
      <c r="O23" s="137">
        <f t="shared" ca="1" si="25"/>
        <v>23770.247220952373</v>
      </c>
      <c r="P23" s="137">
        <f t="shared" ca="1" si="25"/>
        <v>31927.24722095238</v>
      </c>
      <c r="Q23" s="137">
        <f t="shared" ca="1" si="25"/>
        <v>31861.40549095238</v>
      </c>
      <c r="R23" s="137">
        <f t="shared" ca="1" si="25"/>
        <v>31861.40549095238</v>
      </c>
      <c r="S23" s="137">
        <f t="shared" ca="1" si="25"/>
        <v>32023.392200952381</v>
      </c>
      <c r="T23" s="137">
        <f t="shared" ca="1" si="25"/>
        <v>32186.998770952381</v>
      </c>
      <c r="U23" s="137">
        <f t="shared" ca="1" si="25"/>
        <v>32352.241410952382</v>
      </c>
      <c r="V23" s="137">
        <f t="shared" ca="1" si="25"/>
        <v>32519.13647095238</v>
      </c>
      <c r="W23" s="137">
        <f t="shared" ca="1" si="25"/>
        <v>32687.700490952382</v>
      </c>
      <c r="X23" s="137">
        <f t="shared" ca="1" si="25"/>
        <v>32857.950150952383</v>
      </c>
      <c r="Y23" s="137">
        <f t="shared" ca="1" si="25"/>
        <v>33029.902300952381</v>
      </c>
      <c r="Z23" s="137">
        <f t="shared" ca="1" si="25"/>
        <v>33203.573970952377</v>
      </c>
      <c r="AA23" s="138">
        <f t="shared" ca="1" si="25"/>
        <v>33049.220456190473</v>
      </c>
      <c r="AB23" s="138">
        <f t="shared" ca="1" si="25"/>
        <v>33226.382926190468</v>
      </c>
      <c r="AC23" s="139">
        <f t="shared" ca="1" si="25"/>
        <v>-77205.382973809523</v>
      </c>
      <c r="AD23" s="139">
        <f t="shared" ca="1" si="25"/>
        <v>-77024.659533809521</v>
      </c>
      <c r="AE23" s="139">
        <f t="shared" ca="1" si="25"/>
        <v>-77024.659533809521</v>
      </c>
      <c r="AF23" s="139">
        <f t="shared" ca="1" si="25"/>
        <v>-77024.659533809521</v>
      </c>
      <c r="AG23" s="139">
        <f t="shared" ca="1" si="25"/>
        <v>-77024.659533809521</v>
      </c>
      <c r="AH23" s="139">
        <f t="shared" ca="1" si="25"/>
        <v>-77024.659533809521</v>
      </c>
      <c r="AI23" s="139">
        <f t="shared" ref="AI23:BJ23" ca="1" si="26">AI18-AI20-AI22</f>
        <v>-77024.659533809521</v>
      </c>
      <c r="AJ23" s="139">
        <f t="shared" ca="1" si="26"/>
        <v>-77024.659533809521</v>
      </c>
      <c r="AK23" s="139">
        <f t="shared" ca="1" si="26"/>
        <v>-77024.659533809521</v>
      </c>
      <c r="AL23" s="139">
        <f t="shared" ca="1" si="26"/>
        <v>-77024.659533809521</v>
      </c>
      <c r="AM23" s="139">
        <f t="shared" ca="1" si="26"/>
        <v>-77024.659533809521</v>
      </c>
      <c r="AN23" s="139">
        <f t="shared" ca="1" si="26"/>
        <v>-77024.659533809521</v>
      </c>
      <c r="AO23" s="139">
        <f t="shared" ca="1" si="26"/>
        <v>-77024.659533809521</v>
      </c>
      <c r="AP23" s="139">
        <f t="shared" ca="1" si="26"/>
        <v>-77024.659533809521</v>
      </c>
      <c r="AQ23" s="139">
        <f t="shared" ca="1" si="26"/>
        <v>-77024.659533809521</v>
      </c>
      <c r="AR23" s="139">
        <f t="shared" ca="1" si="26"/>
        <v>-77024.659533809521</v>
      </c>
      <c r="AS23" s="139">
        <f t="shared" ca="1" si="26"/>
        <v>-77024.659533809521</v>
      </c>
      <c r="AT23" s="139">
        <f t="shared" ca="1" si="26"/>
        <v>-77024.659533809521</v>
      </c>
      <c r="AU23" s="139">
        <f t="shared" ca="1" si="26"/>
        <v>-77024.659533809521</v>
      </c>
      <c r="AV23" s="139">
        <f t="shared" ca="1" si="26"/>
        <v>-77024.659533809521</v>
      </c>
      <c r="AW23" s="139">
        <f t="shared" ca="1" si="26"/>
        <v>-77024.659533809521</v>
      </c>
      <c r="AX23" s="139">
        <f t="shared" ca="1" si="26"/>
        <v>-77024.659533809521</v>
      </c>
      <c r="AY23" s="139">
        <f t="shared" ca="1" si="26"/>
        <v>-77024.659533809521</v>
      </c>
      <c r="AZ23" s="139">
        <f t="shared" ca="1" si="26"/>
        <v>-77024.659533809521</v>
      </c>
      <c r="BA23" s="139">
        <f t="shared" ca="1" si="26"/>
        <v>-77024.659533809521</v>
      </c>
      <c r="BB23" s="139">
        <f t="shared" ca="1" si="26"/>
        <v>-77024.659533809521</v>
      </c>
      <c r="BC23" s="139">
        <f t="shared" ca="1" si="26"/>
        <v>-77024.659533809521</v>
      </c>
      <c r="BD23" s="139">
        <f t="shared" ca="1" si="26"/>
        <v>-77024.659533809521</v>
      </c>
      <c r="BE23" s="139">
        <f t="shared" ca="1" si="26"/>
        <v>-77024.659533809521</v>
      </c>
      <c r="BF23" s="139">
        <f t="shared" ca="1" si="26"/>
        <v>-77024.659533809521</v>
      </c>
      <c r="BG23" s="139">
        <f t="shared" ca="1" si="26"/>
        <v>-77024.659533809521</v>
      </c>
      <c r="BH23" s="139">
        <f t="shared" ca="1" si="26"/>
        <v>-77024.659533809521</v>
      </c>
      <c r="BI23" s="139">
        <f t="shared" ca="1" si="26"/>
        <v>-77024.659533809521</v>
      </c>
      <c r="BJ23" s="140">
        <f t="shared" ca="1" si="26"/>
        <v>-77024.659533809521</v>
      </c>
    </row>
    <row r="24" spans="1:62" s="78" customFormat="1" ht="10.199999999999999" x14ac:dyDescent="0.2">
      <c r="A24" s="105" t="s">
        <v>33</v>
      </c>
      <c r="B24" s="152">
        <f t="shared" ca="1" si="20"/>
        <v>81391.388365999999</v>
      </c>
      <c r="C24" s="153">
        <v>0</v>
      </c>
      <c r="D24" s="153">
        <f>MAX(0,SUM($C$23:D23))*profit.tax-SUM($C$24:C24)</f>
        <v>0</v>
      </c>
      <c r="E24" s="153">
        <f>MAX(0,SUM($C$23:E23))*profit.tax-SUM($C$24:D24)</f>
        <v>0</v>
      </c>
      <c r="F24" s="153">
        <f>MAX(0,SUM($C$23:F23))*profit.tax-SUM($C$24:E24)</f>
        <v>0</v>
      </c>
      <c r="G24" s="153">
        <f ca="1">MAX(0,SUM($C$23:G23))*profit.tax-SUM($C$24:F24)</f>
        <v>0</v>
      </c>
      <c r="H24" s="153">
        <f ca="1">MAX(0,SUM($C$23:H23))*profit.tax-SUM($C$24:G24)</f>
        <v>0</v>
      </c>
      <c r="I24" s="153">
        <f ca="1">MAX(0,SUM($C$23:I23))*profit.tax-SUM($C$24:H24)</f>
        <v>0</v>
      </c>
      <c r="J24" s="153">
        <f ca="1">MAX(0,SUM($C$23:J23))*profit.tax-SUM($C$24:I24)</f>
        <v>0</v>
      </c>
      <c r="K24" s="153">
        <f ca="1">MAX(0,SUM($C$23:K23))*profit.tax-SUM($C$24:J24)</f>
        <v>0</v>
      </c>
      <c r="L24" s="153">
        <f ca="1">MAX(0,SUM($C$23:L23))*profit.tax-SUM($C$24:K24)</f>
        <v>0</v>
      </c>
      <c r="M24" s="153">
        <f ca="1">MAX(0,SUM($C$23:M23))*profit.tax-SUM($C$24:L24)</f>
        <v>2212.4986835238101</v>
      </c>
      <c r="N24" s="153">
        <f ca="1">MAX(0,SUM($C$23:N23))*profit.tax-SUM($C$24:M24)</f>
        <v>3122.6494441904747</v>
      </c>
      <c r="O24" s="153">
        <f ca="1">MAX(0,SUM($C$23:O23))*profit.tax-SUM($C$24:N24)</f>
        <v>4754.0494441904757</v>
      </c>
      <c r="P24" s="153">
        <f ca="1">MAX(0,SUM($C$23:P23))*profit.tax-SUM($C$24:O24)</f>
        <v>6385.4494441904772</v>
      </c>
      <c r="Q24" s="153">
        <f ca="1">MAX(0,SUM($C$23:Q23))*profit.tax-SUM($C$24:P24)</f>
        <v>6372.2810981904768</v>
      </c>
      <c r="R24" s="153">
        <f ca="1">MAX(0,SUM($C$23:R23))*profit.tax-SUM($C$24:Q24)</f>
        <v>6372.2810981904768</v>
      </c>
      <c r="S24" s="153">
        <f ca="1">MAX(0,SUM($C$23:S23))*profit.tax-SUM($C$24:R24)</f>
        <v>6404.6784401904806</v>
      </c>
      <c r="T24" s="153">
        <f ca="1">MAX(0,SUM($C$23:T23))*profit.tax-SUM($C$24:S24)</f>
        <v>6437.3997541904755</v>
      </c>
      <c r="U24" s="153">
        <f ca="1">MAX(0,SUM($C$23:U23))*profit.tax-SUM($C$24:T24)</f>
        <v>6470.4482821904749</v>
      </c>
      <c r="V24" s="153">
        <f ca="1">MAX(0,SUM($C$23:V23))*profit.tax-SUM($C$24:U24)</f>
        <v>6503.8272941904725</v>
      </c>
      <c r="W24" s="153">
        <f ca="1">MAX(0,SUM($C$23:W23))*profit.tax-SUM($C$24:V24)</f>
        <v>6537.5400981904677</v>
      </c>
      <c r="X24" s="153">
        <f ca="1">MAX(0,SUM($C$23:X23))*profit.tax-SUM($C$24:W24)</f>
        <v>6571.5900301904767</v>
      </c>
      <c r="Y24" s="153">
        <f ca="1">MAX(0,SUM($C$23:Y23))*profit.tax-SUM($C$24:X24)</f>
        <v>6605.9804601904907</v>
      </c>
      <c r="Z24" s="153">
        <f ca="1">MAX(0,SUM($C$23:Z23))*profit.tax-SUM($C$24:Y24)</f>
        <v>6640.7147941904695</v>
      </c>
      <c r="AA24" s="154">
        <f ca="1">MAX(0,SUM($C$23:AA23))*profit.tax-SUM($C$24:Z24)</f>
        <v>6609.8440912380902</v>
      </c>
      <c r="AB24" s="154">
        <f ca="1">MAX(0,SUM($C$23:AB23))*profit.tax-SUM($C$24:AA24)</f>
        <v>6645.2765852380981</v>
      </c>
      <c r="AC24" s="155">
        <f ca="1">MAX(0,SUM($C$23:AC23))*profit.tax-SUM($C$24:AB24)</f>
        <v>-15441.076594761922</v>
      </c>
      <c r="AD24" s="155">
        <f ca="1">MAX(0,SUM($C$23:AD23))*profit.tax-SUM($C$24:AC24)</f>
        <v>-15404.9319067619</v>
      </c>
      <c r="AE24" s="155">
        <f ca="1">MAX(0,SUM($C$23:AE23))*profit.tax-SUM($C$24:AD24)</f>
        <v>-15404.931906761907</v>
      </c>
      <c r="AF24" s="155">
        <f ca="1">MAX(0,SUM($C$23:AF23))*profit.tax-SUM($C$24:AE24)</f>
        <v>-15404.931906761907</v>
      </c>
      <c r="AG24" s="155">
        <f ca="1">MAX(0,SUM($C$23:AG23))*profit.tax-SUM($C$24:AF24)</f>
        <v>-15404.931906761904</v>
      </c>
      <c r="AH24" s="155">
        <f ca="1">MAX(0,SUM($C$23:AH23))*profit.tax-SUM($C$24:AG24)</f>
        <v>-15404.931906761904</v>
      </c>
      <c r="AI24" s="155">
        <f ca="1">MAX(0,SUM($C$23:AI23))*profit.tax-SUM($C$24:AH24)</f>
        <v>-2180.7729139047442</v>
      </c>
      <c r="AJ24" s="155">
        <f ca="1">MAX(0,SUM($C$23:AJ23))*profit.tax-SUM($C$24:AI24)</f>
        <v>0</v>
      </c>
      <c r="AK24" s="155">
        <f ca="1">MAX(0,SUM($C$23:AK23))*profit.tax-SUM($C$24:AJ24)</f>
        <v>0</v>
      </c>
      <c r="AL24" s="155">
        <f ca="1">MAX(0,SUM($C$23:AL23))*profit.tax-SUM($C$24:AK24)</f>
        <v>0</v>
      </c>
      <c r="AM24" s="155">
        <f ca="1">MAX(0,SUM($C$23:AM23))*profit.tax-SUM($C$24:AL24)</f>
        <v>0</v>
      </c>
      <c r="AN24" s="155">
        <f ca="1">MAX(0,SUM($C$23:AN23))*profit.tax-SUM($C$24:AM24)</f>
        <v>0</v>
      </c>
      <c r="AO24" s="155">
        <f ca="1">MAX(0,SUM($C$23:AO23))*profit.tax-SUM($C$24:AN24)</f>
        <v>0</v>
      </c>
      <c r="AP24" s="155">
        <f ca="1">MAX(0,SUM($C$23:AP23))*profit.tax-SUM($C$24:AO24)</f>
        <v>0</v>
      </c>
      <c r="AQ24" s="155">
        <f ca="1">MAX(0,SUM($C$23:AQ23))*profit.tax-SUM($C$24:AP24)</f>
        <v>0</v>
      </c>
      <c r="AR24" s="155">
        <f ca="1">MAX(0,SUM($C$23:AR23))*profit.tax-SUM($C$24:AQ24)</f>
        <v>0</v>
      </c>
      <c r="AS24" s="155">
        <f ca="1">MAX(0,SUM($C$23:AS23))*profit.tax-SUM($C$24:AR24)</f>
        <v>0</v>
      </c>
      <c r="AT24" s="155">
        <f ca="1">MAX(0,SUM($C$23:AT23))*profit.tax-SUM($C$24:AS24)</f>
        <v>0</v>
      </c>
      <c r="AU24" s="155">
        <f ca="1">MAX(0,SUM($C$23:AU23))*profit.tax-SUM($C$24:AT24)</f>
        <v>0</v>
      </c>
      <c r="AV24" s="155">
        <f ca="1">MAX(0,SUM($C$23:AV23))*profit.tax-SUM($C$24:AU24)</f>
        <v>0</v>
      </c>
      <c r="AW24" s="155">
        <f ca="1">MAX(0,SUM($C$23:AW23))*profit.tax-SUM($C$24:AV24)</f>
        <v>0</v>
      </c>
      <c r="AX24" s="155">
        <f ca="1">MAX(0,SUM($C$23:AX23))*profit.tax-SUM($C$24:AW24)</f>
        <v>0</v>
      </c>
      <c r="AY24" s="155">
        <f ca="1">MAX(0,SUM($C$23:AY23))*profit.tax-SUM($C$24:AX24)</f>
        <v>0</v>
      </c>
      <c r="AZ24" s="155">
        <f ca="1">MAX(0,SUM($C$23:AZ23))*profit.tax-SUM($C$24:AY24)</f>
        <v>0</v>
      </c>
      <c r="BA24" s="155">
        <f ca="1">MAX(0,SUM($C$23:BA23))*profit.tax-SUM($C$24:AZ24)</f>
        <v>0</v>
      </c>
      <c r="BB24" s="155">
        <f ca="1">MAX(0,SUM($C$23:BB23))*profit.tax-SUM($C$24:BA24)</f>
        <v>0</v>
      </c>
      <c r="BC24" s="155">
        <f ca="1">MAX(0,SUM($C$23:BC23))*profit.tax-SUM($C$24:BB24)</f>
        <v>0</v>
      </c>
      <c r="BD24" s="155">
        <f ca="1">MAX(0,SUM($C$23:BD23))*profit.tax-SUM($C$24:BC24)</f>
        <v>0</v>
      </c>
      <c r="BE24" s="155">
        <f ca="1">MAX(0,SUM($C$23:BE23))*profit.tax-SUM($C$24:BD24)</f>
        <v>0</v>
      </c>
      <c r="BF24" s="155">
        <f ca="1">MAX(0,SUM($C$23:BF23))*profit.tax-SUM($C$24:BE24)</f>
        <v>0</v>
      </c>
      <c r="BG24" s="155">
        <f ca="1">MAX(0,SUM($C$23:BG23))*profit.tax-SUM($C$24:BF24)</f>
        <v>0</v>
      </c>
      <c r="BH24" s="155">
        <f ca="1">MAX(0,SUM($C$23:BH23))*profit.tax-SUM($C$24:BG24)</f>
        <v>0</v>
      </c>
      <c r="BI24" s="155">
        <f ca="1">MAX(0,SUM($C$23:BI23))*profit.tax-SUM($C$24:BH24)</f>
        <v>0</v>
      </c>
      <c r="BJ24" s="156">
        <f ca="1">MAX(0,SUM($C$23:BJ23))*profit.tax-SUM($C$24:BI24)</f>
        <v>0</v>
      </c>
    </row>
    <row r="25" spans="1:62" s="145" customFormat="1" ht="10.199999999999999" x14ac:dyDescent="0.2">
      <c r="A25" s="110" t="s">
        <v>62</v>
      </c>
      <c r="B25" s="111">
        <f t="shared" ca="1" si="20"/>
        <v>325565.553464</v>
      </c>
      <c r="C25" s="111">
        <f t="shared" ref="C25:AH25" si="27">C23-C24</f>
        <v>-1391.9</v>
      </c>
      <c r="D25" s="111">
        <f t="shared" si="27"/>
        <v>-1391.9</v>
      </c>
      <c r="E25" s="111">
        <f t="shared" si="27"/>
        <v>-1391.9</v>
      </c>
      <c r="F25" s="111">
        <f t="shared" si="27"/>
        <v>-4230.1976190476189</v>
      </c>
      <c r="G25" s="111">
        <f t="shared" ca="1" si="27"/>
        <v>-5337.8441190476187</v>
      </c>
      <c r="H25" s="111">
        <f t="shared" ca="1" si="27"/>
        <v>-8017.3870890476192</v>
      </c>
      <c r="I25" s="111">
        <f t="shared" ca="1" si="27"/>
        <v>-4006.22547904762</v>
      </c>
      <c r="J25" s="111">
        <f t="shared" ca="1" si="27"/>
        <v>1902.4827409523812</v>
      </c>
      <c r="K25" s="111">
        <f t="shared" ca="1" si="27"/>
        <v>11857.870540952383</v>
      </c>
      <c r="L25" s="111">
        <f t="shared" ca="1" si="27"/>
        <v>11534.747220952382</v>
      </c>
      <c r="M25" s="111">
        <f t="shared" ca="1" si="27"/>
        <v>9322.2485374285716</v>
      </c>
      <c r="N25" s="111">
        <f t="shared" ca="1" si="27"/>
        <v>12490.597776761899</v>
      </c>
      <c r="O25" s="111">
        <f t="shared" ca="1" si="27"/>
        <v>19016.197776761896</v>
      </c>
      <c r="P25" s="111">
        <f t="shared" ca="1" si="27"/>
        <v>25541.797776761901</v>
      </c>
      <c r="Q25" s="111">
        <f t="shared" ca="1" si="27"/>
        <v>25489.124392761903</v>
      </c>
      <c r="R25" s="111">
        <f t="shared" ca="1" si="27"/>
        <v>25489.124392761903</v>
      </c>
      <c r="S25" s="111">
        <f t="shared" ca="1" si="27"/>
        <v>25618.713760761901</v>
      </c>
      <c r="T25" s="111">
        <f t="shared" ca="1" si="27"/>
        <v>25749.599016761906</v>
      </c>
      <c r="U25" s="111">
        <f t="shared" ca="1" si="27"/>
        <v>25881.793128761907</v>
      </c>
      <c r="V25" s="111">
        <f t="shared" ca="1" si="27"/>
        <v>26015.309176761908</v>
      </c>
      <c r="W25" s="111">
        <f t="shared" ca="1" si="27"/>
        <v>26150.160392761914</v>
      </c>
      <c r="X25" s="111">
        <f t="shared" ca="1" si="27"/>
        <v>26286.360120761907</v>
      </c>
      <c r="Y25" s="111">
        <f t="shared" ca="1" si="27"/>
        <v>26423.92184076189</v>
      </c>
      <c r="Z25" s="111">
        <f t="shared" ca="1" si="27"/>
        <v>26562.859176761907</v>
      </c>
      <c r="AA25" s="112">
        <f t="shared" ca="1" si="27"/>
        <v>26439.376364952383</v>
      </c>
      <c r="AB25" s="112">
        <f t="shared" ca="1" si="27"/>
        <v>26581.10634095237</v>
      </c>
      <c r="AC25" s="113">
        <f t="shared" ca="1" si="27"/>
        <v>-61764.306379047601</v>
      </c>
      <c r="AD25" s="113">
        <f t="shared" ca="1" si="27"/>
        <v>-61619.727627047621</v>
      </c>
      <c r="AE25" s="113">
        <f t="shared" ca="1" si="27"/>
        <v>-61619.727627047614</v>
      </c>
      <c r="AF25" s="113">
        <f t="shared" ca="1" si="27"/>
        <v>-61619.727627047614</v>
      </c>
      <c r="AG25" s="113">
        <f t="shared" ca="1" si="27"/>
        <v>-61619.727627047614</v>
      </c>
      <c r="AH25" s="113">
        <f t="shared" ca="1" si="27"/>
        <v>-61619.727627047614</v>
      </c>
      <c r="AI25" s="113">
        <f t="shared" ref="AI25:BJ25" ca="1" si="28">AI23-AI24</f>
        <v>-74843.886619904777</v>
      </c>
      <c r="AJ25" s="113">
        <f t="shared" ca="1" si="28"/>
        <v>-77024.659533809521</v>
      </c>
      <c r="AK25" s="113">
        <f t="shared" ca="1" si="28"/>
        <v>-77024.659533809521</v>
      </c>
      <c r="AL25" s="113">
        <f t="shared" ca="1" si="28"/>
        <v>-77024.659533809521</v>
      </c>
      <c r="AM25" s="113">
        <f t="shared" ca="1" si="28"/>
        <v>-77024.659533809521</v>
      </c>
      <c r="AN25" s="113">
        <f t="shared" ca="1" si="28"/>
        <v>-77024.659533809521</v>
      </c>
      <c r="AO25" s="113">
        <f t="shared" ca="1" si="28"/>
        <v>-77024.659533809521</v>
      </c>
      <c r="AP25" s="113">
        <f t="shared" ca="1" si="28"/>
        <v>-77024.659533809521</v>
      </c>
      <c r="AQ25" s="113">
        <f t="shared" ca="1" si="28"/>
        <v>-77024.659533809521</v>
      </c>
      <c r="AR25" s="113">
        <f t="shared" ca="1" si="28"/>
        <v>-77024.659533809521</v>
      </c>
      <c r="AS25" s="113">
        <f t="shared" ca="1" si="28"/>
        <v>-77024.659533809521</v>
      </c>
      <c r="AT25" s="113">
        <f t="shared" ca="1" si="28"/>
        <v>-77024.659533809521</v>
      </c>
      <c r="AU25" s="113">
        <f t="shared" ca="1" si="28"/>
        <v>-77024.659533809521</v>
      </c>
      <c r="AV25" s="113">
        <f t="shared" ca="1" si="28"/>
        <v>-77024.659533809521</v>
      </c>
      <c r="AW25" s="113">
        <f t="shared" ca="1" si="28"/>
        <v>-77024.659533809521</v>
      </c>
      <c r="AX25" s="113">
        <f t="shared" ca="1" si="28"/>
        <v>-77024.659533809521</v>
      </c>
      <c r="AY25" s="113">
        <f t="shared" ca="1" si="28"/>
        <v>-77024.659533809521</v>
      </c>
      <c r="AZ25" s="113">
        <f t="shared" ca="1" si="28"/>
        <v>-77024.659533809521</v>
      </c>
      <c r="BA25" s="113">
        <f t="shared" ca="1" si="28"/>
        <v>-77024.659533809521</v>
      </c>
      <c r="BB25" s="113">
        <f t="shared" ca="1" si="28"/>
        <v>-77024.659533809521</v>
      </c>
      <c r="BC25" s="113">
        <f t="shared" ca="1" si="28"/>
        <v>-77024.659533809521</v>
      </c>
      <c r="BD25" s="113">
        <f t="shared" ca="1" si="28"/>
        <v>-77024.659533809521</v>
      </c>
      <c r="BE25" s="113">
        <f t="shared" ca="1" si="28"/>
        <v>-77024.659533809521</v>
      </c>
      <c r="BF25" s="113">
        <f t="shared" ca="1" si="28"/>
        <v>-77024.659533809521</v>
      </c>
      <c r="BG25" s="113">
        <f t="shared" ca="1" si="28"/>
        <v>-77024.659533809521</v>
      </c>
      <c r="BH25" s="113">
        <f t="shared" ca="1" si="28"/>
        <v>-77024.659533809521</v>
      </c>
      <c r="BI25" s="113">
        <f t="shared" ca="1" si="28"/>
        <v>-77024.659533809521</v>
      </c>
      <c r="BJ25" s="114">
        <f t="shared" ca="1" si="28"/>
        <v>-77024.659533809521</v>
      </c>
    </row>
    <row r="26" spans="1:62" s="163" customFormat="1" ht="10.199999999999999" x14ac:dyDescent="0.2">
      <c r="A26" s="157" t="s">
        <v>87</v>
      </c>
      <c r="B26" s="158">
        <f ca="1">B25/B13</f>
        <v>0.20527138819627685</v>
      </c>
      <c r="C26" s="159" t="str">
        <f t="shared" ref="C26:AH26" si="29">IFERROR(C25/C$13,"")</f>
        <v/>
      </c>
      <c r="D26" s="159" t="str">
        <f t="shared" si="29"/>
        <v/>
      </c>
      <c r="E26" s="159" t="str">
        <f t="shared" si="29"/>
        <v/>
      </c>
      <c r="F26" s="159" t="str">
        <f t="shared" si="29"/>
        <v/>
      </c>
      <c r="G26" s="159" t="str">
        <f t="shared" ca="1" si="29"/>
        <v/>
      </c>
      <c r="H26" s="159" t="str">
        <f t="shared" ca="1" si="29"/>
        <v/>
      </c>
      <c r="I26" s="159">
        <f t="shared" ca="1" si="29"/>
        <v>-0.35994838086681219</v>
      </c>
      <c r="J26" s="159">
        <f t="shared" ca="1" si="29"/>
        <v>6.8373144328926549E-2</v>
      </c>
      <c r="K26" s="159">
        <f t="shared" ca="1" si="29"/>
        <v>0.21307943469815602</v>
      </c>
      <c r="L26" s="159">
        <f t="shared" ca="1" si="29"/>
        <v>0.20727308573139949</v>
      </c>
      <c r="M26" s="159">
        <f t="shared" ca="1" si="29"/>
        <v>0.16751569698883328</v>
      </c>
      <c r="N26" s="159">
        <f t="shared" ca="1" si="29"/>
        <v>0.18704099695660226</v>
      </c>
      <c r="O26" s="159">
        <f t="shared" ca="1" si="29"/>
        <v>0.2135691574209557</v>
      </c>
      <c r="P26" s="159">
        <f t="shared" ca="1" si="29"/>
        <v>0.22948605369956784</v>
      </c>
      <c r="Q26" s="159">
        <f t="shared" ca="1" si="29"/>
        <v>0.22901279777863345</v>
      </c>
      <c r="R26" s="159">
        <f t="shared" ca="1" si="29"/>
        <v>0.22901279777863345</v>
      </c>
      <c r="S26" s="159">
        <f t="shared" ca="1" si="29"/>
        <v>0.23017712273820215</v>
      </c>
      <c r="T26" s="159">
        <f t="shared" ca="1" si="29"/>
        <v>0.23135309089633338</v>
      </c>
      <c r="U26" s="159">
        <f t="shared" ca="1" si="29"/>
        <v>0.23254081876695334</v>
      </c>
      <c r="V26" s="159">
        <f t="shared" ca="1" si="29"/>
        <v>0.23374042387027771</v>
      </c>
      <c r="W26" s="159">
        <f t="shared" ca="1" si="29"/>
        <v>0.23495202509220048</v>
      </c>
      <c r="X26" s="159">
        <f t="shared" ca="1" si="29"/>
        <v>0.23617574232490482</v>
      </c>
      <c r="Y26" s="159">
        <f t="shared" ca="1" si="29"/>
        <v>0.23741169668249676</v>
      </c>
      <c r="Z26" s="159">
        <f t="shared" ca="1" si="29"/>
        <v>0.23866001057288327</v>
      </c>
      <c r="AA26" s="160">
        <f t="shared" ca="1" si="29"/>
        <v>0.23755055134728106</v>
      </c>
      <c r="AB26" s="160">
        <f t="shared" ca="1" si="29"/>
        <v>0.23882395634278858</v>
      </c>
      <c r="AC26" s="161">
        <f t="shared" ca="1" si="29"/>
        <v>-0.5549353672870404</v>
      </c>
      <c r="AD26" s="161">
        <f t="shared" ca="1" si="29"/>
        <v>-0.55363636681983486</v>
      </c>
      <c r="AE26" s="161">
        <f t="shared" ca="1" si="29"/>
        <v>-0.55363636681983486</v>
      </c>
      <c r="AF26" s="161">
        <f t="shared" ca="1" si="29"/>
        <v>-0.55363636681983486</v>
      </c>
      <c r="AG26" s="161">
        <f t="shared" ca="1" si="29"/>
        <v>-0.55363636681983486</v>
      </c>
      <c r="AH26" s="161">
        <f t="shared" ca="1" si="29"/>
        <v>-0.55363636681983486</v>
      </c>
      <c r="AI26" s="161">
        <f t="shared" ref="AI26:BJ26" ca="1" si="30">IFERROR(AI25/AI$13,"")</f>
        <v>-0.67245181149959365</v>
      </c>
      <c r="AJ26" s="161">
        <f t="shared" ca="1" si="30"/>
        <v>-0.69204545852479349</v>
      </c>
      <c r="AK26" s="161">
        <f t="shared" ca="1" si="30"/>
        <v>-0.69204545852479349</v>
      </c>
      <c r="AL26" s="161">
        <f t="shared" ca="1" si="30"/>
        <v>-0.69204545852479349</v>
      </c>
      <c r="AM26" s="161">
        <f t="shared" ca="1" si="30"/>
        <v>-0.69204545852479349</v>
      </c>
      <c r="AN26" s="161">
        <f t="shared" ca="1" si="30"/>
        <v>-0.69204545852479349</v>
      </c>
      <c r="AO26" s="161">
        <f t="shared" ca="1" si="30"/>
        <v>-0.69204545852479349</v>
      </c>
      <c r="AP26" s="161">
        <f t="shared" ca="1" si="30"/>
        <v>-0.69204545852479349</v>
      </c>
      <c r="AQ26" s="161">
        <f t="shared" ca="1" si="30"/>
        <v>-0.69204545852479349</v>
      </c>
      <c r="AR26" s="161">
        <f t="shared" ca="1" si="30"/>
        <v>-0.69204545852479349</v>
      </c>
      <c r="AS26" s="161">
        <f t="shared" ca="1" si="30"/>
        <v>-0.69204545852479349</v>
      </c>
      <c r="AT26" s="161">
        <f t="shared" ca="1" si="30"/>
        <v>-0.69204545852479349</v>
      </c>
      <c r="AU26" s="161">
        <f t="shared" ca="1" si="30"/>
        <v>-0.69204545852479349</v>
      </c>
      <c r="AV26" s="161">
        <f t="shared" ca="1" si="30"/>
        <v>-0.69204545852479349</v>
      </c>
      <c r="AW26" s="161">
        <f t="shared" ca="1" si="30"/>
        <v>-0.69204545852479349</v>
      </c>
      <c r="AX26" s="161">
        <f t="shared" ca="1" si="30"/>
        <v>-0.69204545852479349</v>
      </c>
      <c r="AY26" s="161">
        <f t="shared" ca="1" si="30"/>
        <v>-0.69204545852479349</v>
      </c>
      <c r="AZ26" s="161">
        <f t="shared" ca="1" si="30"/>
        <v>-0.69204545852479349</v>
      </c>
      <c r="BA26" s="161">
        <f t="shared" ca="1" si="30"/>
        <v>-0.69204545852479349</v>
      </c>
      <c r="BB26" s="161">
        <f t="shared" ca="1" si="30"/>
        <v>-0.69204545852479349</v>
      </c>
      <c r="BC26" s="161">
        <f t="shared" ca="1" si="30"/>
        <v>-0.69204545852479349</v>
      </c>
      <c r="BD26" s="161">
        <f t="shared" ca="1" si="30"/>
        <v>-0.69204545852479349</v>
      </c>
      <c r="BE26" s="161">
        <f t="shared" ca="1" si="30"/>
        <v>-0.69204545852479349</v>
      </c>
      <c r="BF26" s="161">
        <f t="shared" ca="1" si="30"/>
        <v>-0.69204545852479349</v>
      </c>
      <c r="BG26" s="161">
        <f t="shared" ca="1" si="30"/>
        <v>-0.69204545852479349</v>
      </c>
      <c r="BH26" s="161">
        <f t="shared" ca="1" si="30"/>
        <v>-0.69204545852479349</v>
      </c>
      <c r="BI26" s="161">
        <f t="shared" ca="1" si="30"/>
        <v>-0.69204545852479349</v>
      </c>
      <c r="BJ26" s="162">
        <f t="shared" ca="1" si="30"/>
        <v>-0.69204545852479349</v>
      </c>
    </row>
    <row r="27" spans="1:62" s="78" customFormat="1" ht="5.25" customHeight="1" x14ac:dyDescent="0.2">
      <c r="AA27" s="79"/>
      <c r="AB27" s="79"/>
    </row>
    <row r="28" spans="1:62" s="78" customFormat="1" ht="10.199999999999999" hidden="1" x14ac:dyDescent="0.2">
      <c r="AA28" s="79"/>
      <c r="AB28" s="79"/>
    </row>
    <row r="29" spans="1:62" s="78" customFormat="1" ht="10.199999999999999" x14ac:dyDescent="0.2">
      <c r="A29" s="123" t="s">
        <v>88</v>
      </c>
      <c r="B29" s="164" t="s">
        <v>71</v>
      </c>
      <c r="C29" s="125">
        <v>1</v>
      </c>
      <c r="D29" s="125">
        <v>2</v>
      </c>
      <c r="E29" s="125">
        <v>3</v>
      </c>
      <c r="F29" s="125">
        <v>4</v>
      </c>
      <c r="G29" s="125">
        <v>5</v>
      </c>
      <c r="H29" s="125">
        <v>6</v>
      </c>
      <c r="I29" s="125">
        <v>7</v>
      </c>
      <c r="J29" s="125">
        <v>8</v>
      </c>
      <c r="K29" s="125">
        <v>9</v>
      </c>
      <c r="L29" s="125">
        <v>10</v>
      </c>
      <c r="M29" s="125">
        <v>11</v>
      </c>
      <c r="N29" s="125">
        <v>12</v>
      </c>
      <c r="O29" s="125">
        <v>13</v>
      </c>
      <c r="P29" s="125">
        <v>14</v>
      </c>
      <c r="Q29" s="125">
        <v>15</v>
      </c>
      <c r="R29" s="125">
        <v>16</v>
      </c>
      <c r="S29" s="125">
        <v>17</v>
      </c>
      <c r="T29" s="125">
        <v>18</v>
      </c>
      <c r="U29" s="125">
        <v>19</v>
      </c>
      <c r="V29" s="125">
        <v>20</v>
      </c>
      <c r="W29" s="125">
        <v>21</v>
      </c>
      <c r="X29" s="125">
        <v>22</v>
      </c>
      <c r="Y29" s="125">
        <v>23</v>
      </c>
      <c r="Z29" s="125">
        <v>24</v>
      </c>
      <c r="AA29" s="126">
        <v>25</v>
      </c>
      <c r="AB29" s="126">
        <v>26</v>
      </c>
      <c r="AC29" s="125">
        <v>27</v>
      </c>
      <c r="AD29" s="125">
        <v>28</v>
      </c>
      <c r="AE29" s="125">
        <v>29</v>
      </c>
      <c r="AF29" s="125">
        <v>30</v>
      </c>
      <c r="AG29" s="125">
        <v>31</v>
      </c>
      <c r="AH29" s="125">
        <v>32</v>
      </c>
      <c r="AI29" s="125">
        <v>33</v>
      </c>
      <c r="AJ29" s="125">
        <v>34</v>
      </c>
      <c r="AK29" s="125">
        <v>35</v>
      </c>
      <c r="AL29" s="125">
        <v>36</v>
      </c>
      <c r="AM29" s="125">
        <v>37</v>
      </c>
      <c r="AN29" s="125">
        <v>38</v>
      </c>
      <c r="AO29" s="125">
        <v>39</v>
      </c>
      <c r="AP29" s="125">
        <v>40</v>
      </c>
      <c r="AQ29" s="125">
        <v>41</v>
      </c>
      <c r="AR29" s="125">
        <v>42</v>
      </c>
      <c r="AS29" s="125">
        <v>43</v>
      </c>
      <c r="AT29" s="125">
        <v>44</v>
      </c>
      <c r="AU29" s="125">
        <v>45</v>
      </c>
      <c r="AV29" s="125">
        <v>46</v>
      </c>
      <c r="AW29" s="125">
        <v>47</v>
      </c>
      <c r="AX29" s="125">
        <v>48</v>
      </c>
      <c r="AY29" s="125">
        <v>49</v>
      </c>
      <c r="AZ29" s="125">
        <v>50</v>
      </c>
      <c r="BA29" s="125">
        <v>51</v>
      </c>
      <c r="BB29" s="125">
        <v>52</v>
      </c>
      <c r="BC29" s="125">
        <v>53</v>
      </c>
      <c r="BD29" s="125">
        <v>54</v>
      </c>
      <c r="BE29" s="125">
        <v>55</v>
      </c>
      <c r="BF29" s="125">
        <v>56</v>
      </c>
      <c r="BG29" s="125">
        <v>57</v>
      </c>
      <c r="BH29" s="125">
        <v>58</v>
      </c>
      <c r="BI29" s="125">
        <v>59</v>
      </c>
      <c r="BJ29" s="165">
        <v>60</v>
      </c>
    </row>
    <row r="30" spans="1:62" s="78" customFormat="1" ht="10.199999999999999" x14ac:dyDescent="0.2">
      <c r="A30" s="166" t="s">
        <v>62</v>
      </c>
      <c r="B30" s="111">
        <f t="shared" ref="B30:B39" ca="1" si="31">SUM(C30:Z30)</f>
        <v>325565.553464</v>
      </c>
      <c r="C30" s="167">
        <f t="shared" ref="C30:AH30" si="32">C25</f>
        <v>-1391.9</v>
      </c>
      <c r="D30" s="167">
        <f t="shared" si="32"/>
        <v>-1391.9</v>
      </c>
      <c r="E30" s="167">
        <f t="shared" si="32"/>
        <v>-1391.9</v>
      </c>
      <c r="F30" s="167">
        <f t="shared" si="32"/>
        <v>-4230.1976190476189</v>
      </c>
      <c r="G30" s="167">
        <f t="shared" ca="1" si="32"/>
        <v>-5337.8441190476187</v>
      </c>
      <c r="H30" s="167">
        <f t="shared" ca="1" si="32"/>
        <v>-8017.3870890476192</v>
      </c>
      <c r="I30" s="167">
        <f t="shared" ca="1" si="32"/>
        <v>-4006.22547904762</v>
      </c>
      <c r="J30" s="167">
        <f t="shared" ca="1" si="32"/>
        <v>1902.4827409523812</v>
      </c>
      <c r="K30" s="167">
        <f t="shared" ca="1" si="32"/>
        <v>11857.870540952383</v>
      </c>
      <c r="L30" s="167">
        <f t="shared" ca="1" si="32"/>
        <v>11534.747220952382</v>
      </c>
      <c r="M30" s="167">
        <f t="shared" ca="1" si="32"/>
        <v>9322.2485374285716</v>
      </c>
      <c r="N30" s="167">
        <f t="shared" ca="1" si="32"/>
        <v>12490.597776761899</v>
      </c>
      <c r="O30" s="167">
        <f t="shared" ca="1" si="32"/>
        <v>19016.197776761896</v>
      </c>
      <c r="P30" s="167">
        <f t="shared" ca="1" si="32"/>
        <v>25541.797776761901</v>
      </c>
      <c r="Q30" s="167">
        <f t="shared" ca="1" si="32"/>
        <v>25489.124392761903</v>
      </c>
      <c r="R30" s="167">
        <f t="shared" ca="1" si="32"/>
        <v>25489.124392761903</v>
      </c>
      <c r="S30" s="167">
        <f t="shared" ca="1" si="32"/>
        <v>25618.713760761901</v>
      </c>
      <c r="T30" s="167">
        <f t="shared" ca="1" si="32"/>
        <v>25749.599016761906</v>
      </c>
      <c r="U30" s="167">
        <f t="shared" ca="1" si="32"/>
        <v>25881.793128761907</v>
      </c>
      <c r="V30" s="167">
        <f t="shared" ca="1" si="32"/>
        <v>26015.309176761908</v>
      </c>
      <c r="W30" s="167">
        <f t="shared" ca="1" si="32"/>
        <v>26150.160392761914</v>
      </c>
      <c r="X30" s="167">
        <f t="shared" ca="1" si="32"/>
        <v>26286.360120761907</v>
      </c>
      <c r="Y30" s="167">
        <f t="shared" ca="1" si="32"/>
        <v>26423.92184076189</v>
      </c>
      <c r="Z30" s="167">
        <f t="shared" ca="1" si="32"/>
        <v>26562.859176761907</v>
      </c>
      <c r="AA30" s="168">
        <f t="shared" ca="1" si="32"/>
        <v>26439.376364952383</v>
      </c>
      <c r="AB30" s="168">
        <f t="shared" ca="1" si="32"/>
        <v>26581.10634095237</v>
      </c>
      <c r="AC30" s="169">
        <f t="shared" ca="1" si="32"/>
        <v>-61764.306379047601</v>
      </c>
      <c r="AD30" s="169">
        <f t="shared" ca="1" si="32"/>
        <v>-61619.727627047621</v>
      </c>
      <c r="AE30" s="169">
        <f t="shared" ca="1" si="32"/>
        <v>-61619.727627047614</v>
      </c>
      <c r="AF30" s="169">
        <f t="shared" ca="1" si="32"/>
        <v>-61619.727627047614</v>
      </c>
      <c r="AG30" s="169">
        <f t="shared" ca="1" si="32"/>
        <v>-61619.727627047614</v>
      </c>
      <c r="AH30" s="169">
        <f t="shared" ca="1" si="32"/>
        <v>-61619.727627047614</v>
      </c>
      <c r="AI30" s="169">
        <f t="shared" ref="AI30:BJ30" ca="1" si="33">AI25</f>
        <v>-74843.886619904777</v>
      </c>
      <c r="AJ30" s="169">
        <f t="shared" ca="1" si="33"/>
        <v>-77024.659533809521</v>
      </c>
      <c r="AK30" s="169">
        <f t="shared" ca="1" si="33"/>
        <v>-77024.659533809521</v>
      </c>
      <c r="AL30" s="169">
        <f t="shared" ca="1" si="33"/>
        <v>-77024.659533809521</v>
      </c>
      <c r="AM30" s="169">
        <f t="shared" ca="1" si="33"/>
        <v>-77024.659533809521</v>
      </c>
      <c r="AN30" s="169">
        <f t="shared" ca="1" si="33"/>
        <v>-77024.659533809521</v>
      </c>
      <c r="AO30" s="169">
        <f t="shared" ca="1" si="33"/>
        <v>-77024.659533809521</v>
      </c>
      <c r="AP30" s="169">
        <f t="shared" ca="1" si="33"/>
        <v>-77024.659533809521</v>
      </c>
      <c r="AQ30" s="169">
        <f t="shared" ca="1" si="33"/>
        <v>-77024.659533809521</v>
      </c>
      <c r="AR30" s="169">
        <f t="shared" ca="1" si="33"/>
        <v>-77024.659533809521</v>
      </c>
      <c r="AS30" s="169">
        <f t="shared" ca="1" si="33"/>
        <v>-77024.659533809521</v>
      </c>
      <c r="AT30" s="169">
        <f t="shared" ca="1" si="33"/>
        <v>-77024.659533809521</v>
      </c>
      <c r="AU30" s="169">
        <f t="shared" ca="1" si="33"/>
        <v>-77024.659533809521</v>
      </c>
      <c r="AV30" s="169">
        <f t="shared" ca="1" si="33"/>
        <v>-77024.659533809521</v>
      </c>
      <c r="AW30" s="169">
        <f t="shared" ca="1" si="33"/>
        <v>-77024.659533809521</v>
      </c>
      <c r="AX30" s="169">
        <f t="shared" ca="1" si="33"/>
        <v>-77024.659533809521</v>
      </c>
      <c r="AY30" s="169">
        <f t="shared" ca="1" si="33"/>
        <v>-77024.659533809521</v>
      </c>
      <c r="AZ30" s="169">
        <f t="shared" ca="1" si="33"/>
        <v>-77024.659533809521</v>
      </c>
      <c r="BA30" s="169">
        <f t="shared" ca="1" si="33"/>
        <v>-77024.659533809521</v>
      </c>
      <c r="BB30" s="169">
        <f t="shared" ca="1" si="33"/>
        <v>-77024.659533809521</v>
      </c>
      <c r="BC30" s="169">
        <f t="shared" ca="1" si="33"/>
        <v>-77024.659533809521</v>
      </c>
      <c r="BD30" s="169">
        <f t="shared" ca="1" si="33"/>
        <v>-77024.659533809521</v>
      </c>
      <c r="BE30" s="169">
        <f t="shared" ca="1" si="33"/>
        <v>-77024.659533809521</v>
      </c>
      <c r="BF30" s="169">
        <f t="shared" ca="1" si="33"/>
        <v>-77024.659533809521</v>
      </c>
      <c r="BG30" s="169">
        <f t="shared" ca="1" si="33"/>
        <v>-77024.659533809521</v>
      </c>
      <c r="BH30" s="169">
        <f t="shared" ca="1" si="33"/>
        <v>-77024.659533809521</v>
      </c>
      <c r="BI30" s="169">
        <f t="shared" ca="1" si="33"/>
        <v>-77024.659533809521</v>
      </c>
      <c r="BJ30" s="170">
        <f t="shared" ca="1" si="33"/>
        <v>-77024.659533809521</v>
      </c>
    </row>
    <row r="31" spans="1:62" s="78" customFormat="1" ht="10.199999999999999" x14ac:dyDescent="0.2">
      <c r="A31" s="135" t="s">
        <v>83</v>
      </c>
      <c r="B31" s="136">
        <f t="shared" si="31"/>
        <v>26954.499999999993</v>
      </c>
      <c r="C31" s="137">
        <f t="shared" ref="C31:AH31" si="34">C20</f>
        <v>0</v>
      </c>
      <c r="D31" s="137">
        <f t="shared" si="34"/>
        <v>0</v>
      </c>
      <c r="E31" s="137">
        <f t="shared" si="34"/>
        <v>0</v>
      </c>
      <c r="F31" s="137">
        <f t="shared" si="34"/>
        <v>1283.547619047619</v>
      </c>
      <c r="G31" s="137">
        <f t="shared" si="34"/>
        <v>1283.547619047619</v>
      </c>
      <c r="H31" s="137">
        <f t="shared" si="34"/>
        <v>1283.547619047619</v>
      </c>
      <c r="I31" s="137">
        <f t="shared" si="34"/>
        <v>1283.547619047619</v>
      </c>
      <c r="J31" s="137">
        <f t="shared" si="34"/>
        <v>1283.547619047619</v>
      </c>
      <c r="K31" s="137">
        <f t="shared" si="34"/>
        <v>1283.547619047619</v>
      </c>
      <c r="L31" s="137">
        <f t="shared" si="34"/>
        <v>1283.547619047619</v>
      </c>
      <c r="M31" s="137">
        <f t="shared" si="34"/>
        <v>1283.547619047619</v>
      </c>
      <c r="N31" s="137">
        <f t="shared" si="34"/>
        <v>1283.547619047619</v>
      </c>
      <c r="O31" s="137">
        <f t="shared" si="34"/>
        <v>1283.547619047619</v>
      </c>
      <c r="P31" s="137">
        <f t="shared" si="34"/>
        <v>1283.547619047619</v>
      </c>
      <c r="Q31" s="137">
        <f t="shared" si="34"/>
        <v>1283.547619047619</v>
      </c>
      <c r="R31" s="137">
        <f t="shared" si="34"/>
        <v>1283.547619047619</v>
      </c>
      <c r="S31" s="137">
        <f t="shared" si="34"/>
        <v>1283.547619047619</v>
      </c>
      <c r="T31" s="137">
        <f t="shared" si="34"/>
        <v>1283.547619047619</v>
      </c>
      <c r="U31" s="137">
        <f t="shared" si="34"/>
        <v>1283.547619047619</v>
      </c>
      <c r="V31" s="137">
        <f t="shared" si="34"/>
        <v>1283.547619047619</v>
      </c>
      <c r="W31" s="137">
        <f t="shared" si="34"/>
        <v>1283.547619047619</v>
      </c>
      <c r="X31" s="137">
        <f t="shared" si="34"/>
        <v>1283.547619047619</v>
      </c>
      <c r="Y31" s="137">
        <f t="shared" si="34"/>
        <v>1283.547619047619</v>
      </c>
      <c r="Z31" s="137">
        <f t="shared" si="34"/>
        <v>1283.547619047619</v>
      </c>
      <c r="AA31" s="138">
        <f t="shared" si="34"/>
        <v>1613.3095238095239</v>
      </c>
      <c r="AB31" s="138">
        <f t="shared" si="34"/>
        <v>1613.3095238095239</v>
      </c>
      <c r="AC31" s="139">
        <f t="shared" si="34"/>
        <v>1613.3095238095239</v>
      </c>
      <c r="AD31" s="139">
        <f t="shared" si="34"/>
        <v>1613.3095238095239</v>
      </c>
      <c r="AE31" s="139">
        <f t="shared" si="34"/>
        <v>1613.3095238095239</v>
      </c>
      <c r="AF31" s="139">
        <f t="shared" si="34"/>
        <v>1613.3095238095239</v>
      </c>
      <c r="AG31" s="139">
        <f t="shared" si="34"/>
        <v>1613.3095238095239</v>
      </c>
      <c r="AH31" s="139">
        <f t="shared" si="34"/>
        <v>1613.3095238095239</v>
      </c>
      <c r="AI31" s="139">
        <f t="shared" ref="AI31:BJ31" si="35">AI20</f>
        <v>1613.3095238095239</v>
      </c>
      <c r="AJ31" s="139">
        <f t="shared" si="35"/>
        <v>1613.3095238095239</v>
      </c>
      <c r="AK31" s="139">
        <f t="shared" si="35"/>
        <v>1613.3095238095239</v>
      </c>
      <c r="AL31" s="139">
        <f t="shared" si="35"/>
        <v>1613.3095238095239</v>
      </c>
      <c r="AM31" s="139">
        <f t="shared" si="35"/>
        <v>1613.3095238095239</v>
      </c>
      <c r="AN31" s="139">
        <f t="shared" si="35"/>
        <v>1613.3095238095239</v>
      </c>
      <c r="AO31" s="139">
        <f t="shared" si="35"/>
        <v>1613.3095238095239</v>
      </c>
      <c r="AP31" s="139">
        <f t="shared" si="35"/>
        <v>1613.3095238095239</v>
      </c>
      <c r="AQ31" s="139">
        <f t="shared" si="35"/>
        <v>1613.3095238095239</v>
      </c>
      <c r="AR31" s="139">
        <f t="shared" si="35"/>
        <v>1613.3095238095239</v>
      </c>
      <c r="AS31" s="139">
        <f t="shared" si="35"/>
        <v>1613.3095238095239</v>
      </c>
      <c r="AT31" s="139">
        <f t="shared" si="35"/>
        <v>1613.3095238095239</v>
      </c>
      <c r="AU31" s="139">
        <f t="shared" si="35"/>
        <v>1613.3095238095239</v>
      </c>
      <c r="AV31" s="139">
        <f t="shared" si="35"/>
        <v>1613.3095238095239</v>
      </c>
      <c r="AW31" s="139">
        <f t="shared" si="35"/>
        <v>1613.3095238095239</v>
      </c>
      <c r="AX31" s="139">
        <f t="shared" si="35"/>
        <v>1613.3095238095239</v>
      </c>
      <c r="AY31" s="139">
        <f t="shared" si="35"/>
        <v>1613.3095238095239</v>
      </c>
      <c r="AZ31" s="139">
        <f t="shared" si="35"/>
        <v>1613.3095238095239</v>
      </c>
      <c r="BA31" s="139">
        <f t="shared" si="35"/>
        <v>1613.3095238095239</v>
      </c>
      <c r="BB31" s="139">
        <f t="shared" si="35"/>
        <v>1613.3095238095239</v>
      </c>
      <c r="BC31" s="139">
        <f t="shared" si="35"/>
        <v>1613.3095238095239</v>
      </c>
      <c r="BD31" s="139">
        <f t="shared" si="35"/>
        <v>1613.3095238095239</v>
      </c>
      <c r="BE31" s="139">
        <f t="shared" si="35"/>
        <v>1613.3095238095239</v>
      </c>
      <c r="BF31" s="139">
        <f t="shared" si="35"/>
        <v>1613.3095238095239</v>
      </c>
      <c r="BG31" s="139">
        <f t="shared" si="35"/>
        <v>1613.3095238095239</v>
      </c>
      <c r="BH31" s="139">
        <f t="shared" si="35"/>
        <v>1613.3095238095239</v>
      </c>
      <c r="BI31" s="139">
        <f t="shared" si="35"/>
        <v>1613.3095238095239</v>
      </c>
      <c r="BJ31" s="140">
        <f t="shared" si="35"/>
        <v>1613.3095238095239</v>
      </c>
    </row>
    <row r="32" spans="1:62" s="78" customFormat="1" ht="10.199999999999999" x14ac:dyDescent="0.2">
      <c r="A32" s="135" t="s">
        <v>89</v>
      </c>
      <c r="B32" s="136">
        <f t="shared" ca="1" si="31"/>
        <v>181815</v>
      </c>
      <c r="C32" s="137">
        <f t="shared" ref="C32:AH32" ca="1" si="36">SUM(C49:C50)-SUM(B49:B50)</f>
        <v>0</v>
      </c>
      <c r="D32" s="137">
        <f t="shared" ca="1" si="36"/>
        <v>0</v>
      </c>
      <c r="E32" s="137">
        <f t="shared" ca="1" si="36"/>
        <v>0</v>
      </c>
      <c r="F32" s="137">
        <f t="shared" ca="1" si="36"/>
        <v>0</v>
      </c>
      <c r="G32" s="137">
        <f t="shared" ca="1" si="36"/>
        <v>0</v>
      </c>
      <c r="H32" s="137">
        <f t="shared" ca="1" si="36"/>
        <v>0</v>
      </c>
      <c r="I32" s="137">
        <f t="shared" ca="1" si="36"/>
        <v>18181.5</v>
      </c>
      <c r="J32" s="137">
        <f t="shared" ca="1" si="36"/>
        <v>27272.25</v>
      </c>
      <c r="K32" s="137">
        <f t="shared" ca="1" si="36"/>
        <v>45453.75</v>
      </c>
      <c r="L32" s="137">
        <f t="shared" ca="1" si="36"/>
        <v>0</v>
      </c>
      <c r="M32" s="137">
        <f t="shared" ca="1" si="36"/>
        <v>0</v>
      </c>
      <c r="N32" s="137">
        <f t="shared" ca="1" si="36"/>
        <v>18181.5</v>
      </c>
      <c r="O32" s="137">
        <f t="shared" ca="1" si="36"/>
        <v>36363</v>
      </c>
      <c r="P32" s="137">
        <f t="shared" ca="1" si="36"/>
        <v>36363</v>
      </c>
      <c r="Q32" s="137">
        <f t="shared" ca="1" si="36"/>
        <v>0</v>
      </c>
      <c r="R32" s="137">
        <f t="shared" ca="1" si="36"/>
        <v>0</v>
      </c>
      <c r="S32" s="137">
        <f t="shared" ca="1" si="36"/>
        <v>0</v>
      </c>
      <c r="T32" s="137">
        <f t="shared" ca="1" si="36"/>
        <v>0</v>
      </c>
      <c r="U32" s="137">
        <f t="shared" ca="1" si="36"/>
        <v>0</v>
      </c>
      <c r="V32" s="137">
        <f t="shared" ca="1" si="36"/>
        <v>0</v>
      </c>
      <c r="W32" s="137">
        <f t="shared" ca="1" si="36"/>
        <v>0</v>
      </c>
      <c r="X32" s="137">
        <f t="shared" ca="1" si="36"/>
        <v>0</v>
      </c>
      <c r="Y32" s="137">
        <f t="shared" ca="1" si="36"/>
        <v>0</v>
      </c>
      <c r="Z32" s="137">
        <f t="shared" ca="1" si="36"/>
        <v>0</v>
      </c>
      <c r="AA32" s="138">
        <f t="shared" ca="1" si="36"/>
        <v>0</v>
      </c>
      <c r="AB32" s="138">
        <f t="shared" ca="1" si="36"/>
        <v>0</v>
      </c>
      <c r="AC32" s="139">
        <f t="shared" ca="1" si="36"/>
        <v>0</v>
      </c>
      <c r="AD32" s="139">
        <f t="shared" ca="1" si="36"/>
        <v>0</v>
      </c>
      <c r="AE32" s="139">
        <f t="shared" ca="1" si="36"/>
        <v>0</v>
      </c>
      <c r="AF32" s="139">
        <f t="shared" ca="1" si="36"/>
        <v>0</v>
      </c>
      <c r="AG32" s="139">
        <f t="shared" ca="1" si="36"/>
        <v>0</v>
      </c>
      <c r="AH32" s="139">
        <f t="shared" ca="1" si="36"/>
        <v>0</v>
      </c>
      <c r="AI32" s="139">
        <f t="shared" ref="AI32:BJ32" ca="1" si="37">SUM(AI49:AI50)-SUM(AH49:AH50)</f>
        <v>0</v>
      </c>
      <c r="AJ32" s="139">
        <f t="shared" ca="1" si="37"/>
        <v>0</v>
      </c>
      <c r="AK32" s="139">
        <f t="shared" ca="1" si="37"/>
        <v>0</v>
      </c>
      <c r="AL32" s="139">
        <f t="shared" ca="1" si="37"/>
        <v>0</v>
      </c>
      <c r="AM32" s="139">
        <f t="shared" ca="1" si="37"/>
        <v>0</v>
      </c>
      <c r="AN32" s="139">
        <f t="shared" ca="1" si="37"/>
        <v>0</v>
      </c>
      <c r="AO32" s="139">
        <f t="shared" ca="1" si="37"/>
        <v>0</v>
      </c>
      <c r="AP32" s="139">
        <f t="shared" ca="1" si="37"/>
        <v>0</v>
      </c>
      <c r="AQ32" s="139">
        <f t="shared" ca="1" si="37"/>
        <v>0</v>
      </c>
      <c r="AR32" s="139">
        <f t="shared" ca="1" si="37"/>
        <v>0</v>
      </c>
      <c r="AS32" s="139">
        <f t="shared" ca="1" si="37"/>
        <v>0</v>
      </c>
      <c r="AT32" s="139">
        <f t="shared" ca="1" si="37"/>
        <v>0</v>
      </c>
      <c r="AU32" s="139">
        <f t="shared" ca="1" si="37"/>
        <v>0</v>
      </c>
      <c r="AV32" s="139">
        <f t="shared" ca="1" si="37"/>
        <v>0</v>
      </c>
      <c r="AW32" s="139">
        <f t="shared" ca="1" si="37"/>
        <v>0</v>
      </c>
      <c r="AX32" s="139">
        <f t="shared" ca="1" si="37"/>
        <v>0</v>
      </c>
      <c r="AY32" s="139">
        <f t="shared" ca="1" si="37"/>
        <v>0</v>
      </c>
      <c r="AZ32" s="139">
        <f t="shared" ca="1" si="37"/>
        <v>0</v>
      </c>
      <c r="BA32" s="139">
        <f t="shared" ca="1" si="37"/>
        <v>0</v>
      </c>
      <c r="BB32" s="139">
        <f t="shared" ca="1" si="37"/>
        <v>0</v>
      </c>
      <c r="BC32" s="139">
        <f t="shared" ca="1" si="37"/>
        <v>0</v>
      </c>
      <c r="BD32" s="139">
        <f t="shared" ca="1" si="37"/>
        <v>0</v>
      </c>
      <c r="BE32" s="139">
        <f t="shared" ca="1" si="37"/>
        <v>0</v>
      </c>
      <c r="BF32" s="139">
        <f t="shared" ca="1" si="37"/>
        <v>0</v>
      </c>
      <c r="BG32" s="139">
        <f t="shared" ca="1" si="37"/>
        <v>0</v>
      </c>
      <c r="BH32" s="139">
        <f t="shared" ca="1" si="37"/>
        <v>0</v>
      </c>
      <c r="BI32" s="139">
        <f t="shared" ca="1" si="37"/>
        <v>0</v>
      </c>
      <c r="BJ32" s="140">
        <f t="shared" ca="1" si="37"/>
        <v>0</v>
      </c>
    </row>
    <row r="33" spans="1:62" s="145" customFormat="1" ht="10.199999999999999" x14ac:dyDescent="0.2">
      <c r="A33" s="141" t="s">
        <v>90</v>
      </c>
      <c r="B33" s="136">
        <f t="shared" ca="1" si="31"/>
        <v>170705.053464</v>
      </c>
      <c r="C33" s="136">
        <f t="shared" ref="C33:AH33" ca="1" si="38">C30+C31-C32</f>
        <v>-1391.9</v>
      </c>
      <c r="D33" s="136">
        <f t="shared" ca="1" si="38"/>
        <v>-1391.9</v>
      </c>
      <c r="E33" s="136">
        <f t="shared" ca="1" si="38"/>
        <v>-1391.9</v>
      </c>
      <c r="F33" s="136">
        <f t="shared" ca="1" si="38"/>
        <v>-2946.6499999999996</v>
      </c>
      <c r="G33" s="136">
        <f t="shared" ca="1" si="38"/>
        <v>-4054.2964999999995</v>
      </c>
      <c r="H33" s="136">
        <f t="shared" ca="1" si="38"/>
        <v>-6733.8394699999999</v>
      </c>
      <c r="I33" s="136">
        <f t="shared" ca="1" si="38"/>
        <v>-20904.17786</v>
      </c>
      <c r="J33" s="136">
        <f t="shared" ca="1" si="38"/>
        <v>-24086.219639999999</v>
      </c>
      <c r="K33" s="136">
        <f t="shared" ca="1" si="38"/>
        <v>-32312.331839999999</v>
      </c>
      <c r="L33" s="136">
        <f t="shared" ca="1" si="38"/>
        <v>12818.29484</v>
      </c>
      <c r="M33" s="136">
        <f t="shared" ca="1" si="38"/>
        <v>10605.79615647619</v>
      </c>
      <c r="N33" s="136">
        <f t="shared" ca="1" si="38"/>
        <v>-4407.3546041904829</v>
      </c>
      <c r="O33" s="136">
        <f t="shared" ca="1" si="38"/>
        <v>-16063.254604190486</v>
      </c>
      <c r="P33" s="136">
        <f t="shared" ca="1" si="38"/>
        <v>-9537.6546041904803</v>
      </c>
      <c r="Q33" s="136">
        <f t="shared" ca="1" si="38"/>
        <v>26772.672011809522</v>
      </c>
      <c r="R33" s="136">
        <f t="shared" ca="1" si="38"/>
        <v>26772.672011809522</v>
      </c>
      <c r="S33" s="136">
        <f t="shared" ca="1" si="38"/>
        <v>26902.261379809519</v>
      </c>
      <c r="T33" s="136">
        <f t="shared" ca="1" si="38"/>
        <v>27033.146635809524</v>
      </c>
      <c r="U33" s="136">
        <f t="shared" ca="1" si="38"/>
        <v>27165.340747809525</v>
      </c>
      <c r="V33" s="136">
        <f t="shared" ca="1" si="38"/>
        <v>27298.856795809526</v>
      </c>
      <c r="W33" s="136">
        <f t="shared" ca="1" si="38"/>
        <v>27433.708011809533</v>
      </c>
      <c r="X33" s="136">
        <f t="shared" ca="1" si="38"/>
        <v>27569.907739809525</v>
      </c>
      <c r="Y33" s="136">
        <f t="shared" ca="1" si="38"/>
        <v>27707.469459809508</v>
      </c>
      <c r="Z33" s="136">
        <f t="shared" ca="1" si="38"/>
        <v>27846.406795809526</v>
      </c>
      <c r="AA33" s="142">
        <f t="shared" ca="1" si="38"/>
        <v>28052.685888761906</v>
      </c>
      <c r="AB33" s="142">
        <f t="shared" ca="1" si="38"/>
        <v>28194.415864761893</v>
      </c>
      <c r="AC33" s="143">
        <f t="shared" ca="1" si="38"/>
        <v>-60150.996855238074</v>
      </c>
      <c r="AD33" s="143">
        <f t="shared" ca="1" si="38"/>
        <v>-60006.418103238095</v>
      </c>
      <c r="AE33" s="143">
        <f t="shared" ca="1" si="38"/>
        <v>-60006.418103238087</v>
      </c>
      <c r="AF33" s="143">
        <f t="shared" ca="1" si="38"/>
        <v>-60006.418103238087</v>
      </c>
      <c r="AG33" s="143">
        <f t="shared" ca="1" si="38"/>
        <v>-60006.418103238087</v>
      </c>
      <c r="AH33" s="143">
        <f t="shared" ca="1" si="38"/>
        <v>-60006.418103238087</v>
      </c>
      <c r="AI33" s="143">
        <f t="shared" ref="AI33:BJ33" ca="1" si="39">AI30+AI31-AI32</f>
        <v>-73230.57709609525</v>
      </c>
      <c r="AJ33" s="143">
        <f t="shared" ca="1" si="39"/>
        <v>-75411.350009999995</v>
      </c>
      <c r="AK33" s="143">
        <f t="shared" ca="1" si="39"/>
        <v>-75411.350009999995</v>
      </c>
      <c r="AL33" s="143">
        <f t="shared" ca="1" si="39"/>
        <v>-75411.350009999995</v>
      </c>
      <c r="AM33" s="143">
        <f t="shared" ca="1" si="39"/>
        <v>-75411.350009999995</v>
      </c>
      <c r="AN33" s="143">
        <f t="shared" ca="1" si="39"/>
        <v>-75411.350009999995</v>
      </c>
      <c r="AO33" s="143">
        <f t="shared" ca="1" si="39"/>
        <v>-75411.350009999995</v>
      </c>
      <c r="AP33" s="143">
        <f t="shared" ca="1" si="39"/>
        <v>-75411.350009999995</v>
      </c>
      <c r="AQ33" s="143">
        <f t="shared" ca="1" si="39"/>
        <v>-75411.350009999995</v>
      </c>
      <c r="AR33" s="143">
        <f t="shared" ca="1" si="39"/>
        <v>-75411.350009999995</v>
      </c>
      <c r="AS33" s="143">
        <f t="shared" ca="1" si="39"/>
        <v>-75411.350009999995</v>
      </c>
      <c r="AT33" s="143">
        <f t="shared" ca="1" si="39"/>
        <v>-75411.350009999995</v>
      </c>
      <c r="AU33" s="143">
        <f t="shared" ca="1" si="39"/>
        <v>-75411.350009999995</v>
      </c>
      <c r="AV33" s="143">
        <f t="shared" ca="1" si="39"/>
        <v>-75411.350009999995</v>
      </c>
      <c r="AW33" s="143">
        <f t="shared" ca="1" si="39"/>
        <v>-75411.350009999995</v>
      </c>
      <c r="AX33" s="143">
        <f t="shared" ca="1" si="39"/>
        <v>-75411.350009999995</v>
      </c>
      <c r="AY33" s="143">
        <f t="shared" ca="1" si="39"/>
        <v>-75411.350009999995</v>
      </c>
      <c r="AZ33" s="143">
        <f t="shared" ca="1" si="39"/>
        <v>-75411.350009999995</v>
      </c>
      <c r="BA33" s="143">
        <f t="shared" ca="1" si="39"/>
        <v>-75411.350009999995</v>
      </c>
      <c r="BB33" s="143">
        <f t="shared" ca="1" si="39"/>
        <v>-75411.350009999995</v>
      </c>
      <c r="BC33" s="143">
        <f t="shared" ca="1" si="39"/>
        <v>-75411.350009999995</v>
      </c>
      <c r="BD33" s="143">
        <f t="shared" ca="1" si="39"/>
        <v>-75411.350009999995</v>
      </c>
      <c r="BE33" s="143">
        <f t="shared" ca="1" si="39"/>
        <v>-75411.350009999995</v>
      </c>
      <c r="BF33" s="143">
        <f t="shared" ca="1" si="39"/>
        <v>-75411.350009999995</v>
      </c>
      <c r="BG33" s="143">
        <f t="shared" ca="1" si="39"/>
        <v>-75411.350009999995</v>
      </c>
      <c r="BH33" s="143">
        <f t="shared" ca="1" si="39"/>
        <v>-75411.350009999995</v>
      </c>
      <c r="BI33" s="143">
        <f t="shared" ca="1" si="39"/>
        <v>-75411.350009999995</v>
      </c>
      <c r="BJ33" s="144">
        <f t="shared" ca="1" si="39"/>
        <v>-75411.350009999995</v>
      </c>
    </row>
    <row r="34" spans="1:62" s="145" customFormat="1" ht="10.199999999999999" x14ac:dyDescent="0.2">
      <c r="A34" s="141" t="s">
        <v>18</v>
      </c>
      <c r="B34" s="136">
        <f t="shared" si="31"/>
        <v>-135518</v>
      </c>
      <c r="C34" s="136">
        <f>-SUM(Исходные_данные!C18:C19)</f>
        <v>-14000</v>
      </c>
      <c r="D34" s="136">
        <f>-SUM(Исходные_данные!D18:D19)</f>
        <v>0</v>
      </c>
      <c r="E34" s="136">
        <f>-SUM(Исходные_данные!E18:E19)</f>
        <v>-13700</v>
      </c>
      <c r="F34" s="136">
        <f>-SUM(Исходные_данные!F18:F19)</f>
        <v>-107818</v>
      </c>
      <c r="G34" s="136">
        <f>-SUM(Исходные_данные!G18:G19)</f>
        <v>0</v>
      </c>
      <c r="H34" s="136">
        <f>-SUM(Исходные_данные!H18:H19)</f>
        <v>0</v>
      </c>
      <c r="I34" s="136">
        <f>-SUM(Исходные_данные!I18:I19)</f>
        <v>0</v>
      </c>
      <c r="J34" s="136">
        <f>-SUM(Исходные_данные!J18:J19)</f>
        <v>0</v>
      </c>
      <c r="K34" s="136">
        <f>-SUM(Исходные_данные!K18:K19)</f>
        <v>0</v>
      </c>
      <c r="L34" s="136">
        <f>-SUM(Исходные_данные!L18:L19)</f>
        <v>0</v>
      </c>
      <c r="M34" s="136">
        <f>-SUM(Исходные_данные!M18:M19)</f>
        <v>0</v>
      </c>
      <c r="N34" s="136">
        <f>-SUM(Исходные_данные!N18:N19)</f>
        <v>0</v>
      </c>
      <c r="O34" s="136">
        <f>-SUM(Исходные_данные!O18:O19)</f>
        <v>0</v>
      </c>
      <c r="P34" s="136">
        <f>-SUM(Исходные_данные!P18:P19)</f>
        <v>0</v>
      </c>
      <c r="Q34" s="136">
        <f>-SUM(Исходные_данные!Q18:Q19)</f>
        <v>0</v>
      </c>
      <c r="R34" s="136">
        <f>-SUM(Исходные_данные!R18:R19)</f>
        <v>0</v>
      </c>
      <c r="S34" s="136">
        <f>-SUM(Исходные_данные!S18:S19)</f>
        <v>0</v>
      </c>
      <c r="T34" s="136">
        <f>-SUM(Исходные_данные!T18:T19)</f>
        <v>0</v>
      </c>
      <c r="U34" s="136">
        <f>-SUM(Исходные_данные!U18:U19)</f>
        <v>0</v>
      </c>
      <c r="V34" s="136">
        <f>-SUM(Исходные_данные!V18:V19)</f>
        <v>0</v>
      </c>
      <c r="W34" s="136">
        <f>-SUM(Исходные_данные!W18:W19)</f>
        <v>0</v>
      </c>
      <c r="X34" s="136">
        <f>-SUM(Исходные_данные!X18:X19)</f>
        <v>0</v>
      </c>
      <c r="Y34" s="136">
        <f>-SUM(Исходные_данные!Y18:Y19)</f>
        <v>0</v>
      </c>
      <c r="Z34" s="136">
        <f>-SUM(Исходные_данные!Z18:Z19)</f>
        <v>0</v>
      </c>
      <c r="AA34" s="142">
        <f>-SUM(Исходные_данные!AA18:AA19)</f>
        <v>0</v>
      </c>
      <c r="AB34" s="142">
        <f>-SUM(Исходные_данные!AB18:AB19)</f>
        <v>0</v>
      </c>
      <c r="AC34" s="143">
        <f>-SUM(Исходные_данные!AC18:AC19)</f>
        <v>0</v>
      </c>
      <c r="AD34" s="143">
        <f>-SUM(Исходные_данные!AD18:AD19)</f>
        <v>0</v>
      </c>
      <c r="AE34" s="143">
        <f>-SUM(Исходные_данные!AE18:AE19)</f>
        <v>0</v>
      </c>
      <c r="AF34" s="143">
        <f>-SUM(Исходные_данные!AF18:AF19)</f>
        <v>0</v>
      </c>
      <c r="AG34" s="143">
        <f>-SUM(Исходные_данные!AG18:AG19)</f>
        <v>0</v>
      </c>
      <c r="AH34" s="143">
        <f>-SUM(Исходные_данные!AH18:AH19)</f>
        <v>0</v>
      </c>
      <c r="AI34" s="143">
        <f>-SUM(Исходные_данные!AI18:AI19)</f>
        <v>0</v>
      </c>
      <c r="AJ34" s="143">
        <f>-SUM(Исходные_данные!AJ18:AJ19)</f>
        <v>0</v>
      </c>
      <c r="AK34" s="143">
        <f>-SUM(Исходные_данные!AK18:AK19)</f>
        <v>0</v>
      </c>
      <c r="AL34" s="143">
        <f>-SUM(Исходные_данные!AL18:AL19)</f>
        <v>0</v>
      </c>
      <c r="AM34" s="143">
        <f>-SUM(Исходные_данные!AM18:AM19)</f>
        <v>0</v>
      </c>
      <c r="AN34" s="143">
        <f>-SUM(Исходные_данные!AN18:AN19)</f>
        <v>0</v>
      </c>
      <c r="AO34" s="143">
        <f>-SUM(Исходные_данные!AO18:AO19)</f>
        <v>0</v>
      </c>
      <c r="AP34" s="143">
        <f>-SUM(Исходные_данные!AP18:AP19)</f>
        <v>0</v>
      </c>
      <c r="AQ34" s="143">
        <f>-SUM(Исходные_данные!AQ18:AQ19)</f>
        <v>0</v>
      </c>
      <c r="AR34" s="143">
        <f>-SUM(Исходные_данные!AR18:AR19)</f>
        <v>0</v>
      </c>
      <c r="AS34" s="143">
        <f>-SUM(Исходные_данные!AS18:AS19)</f>
        <v>0</v>
      </c>
      <c r="AT34" s="143">
        <f>-SUM(Исходные_данные!AT18:AT19)</f>
        <v>0</v>
      </c>
      <c r="AU34" s="143">
        <f>-SUM(Исходные_данные!AU18:AU19)</f>
        <v>0</v>
      </c>
      <c r="AV34" s="143">
        <f>-SUM(Исходные_данные!AV18:AV19)</f>
        <v>0</v>
      </c>
      <c r="AW34" s="143">
        <f>-SUM(Исходные_данные!AW18:AW19)</f>
        <v>0</v>
      </c>
      <c r="AX34" s="143">
        <f>-SUM(Исходные_данные!AX18:AX19)</f>
        <v>0</v>
      </c>
      <c r="AY34" s="143">
        <f>-SUM(Исходные_данные!AY18:AY19)</f>
        <v>0</v>
      </c>
      <c r="AZ34" s="143">
        <f>-SUM(Исходные_данные!AZ18:AZ19)</f>
        <v>0</v>
      </c>
      <c r="BA34" s="143">
        <f>-SUM(Исходные_данные!BA18:BA19)</f>
        <v>0</v>
      </c>
      <c r="BB34" s="143">
        <f>-SUM(Исходные_данные!BB18:BB19)</f>
        <v>0</v>
      </c>
      <c r="BC34" s="143">
        <f>-SUM(Исходные_данные!BC18:BC19)</f>
        <v>0</v>
      </c>
      <c r="BD34" s="143">
        <f>-SUM(Исходные_данные!BD18:BD19)</f>
        <v>0</v>
      </c>
      <c r="BE34" s="143">
        <f>-SUM(Исходные_данные!BE18:BE19)</f>
        <v>0</v>
      </c>
      <c r="BF34" s="143">
        <f>-SUM(Исходные_данные!BF18:BF19)</f>
        <v>0</v>
      </c>
      <c r="BG34" s="143">
        <f>-SUM(Исходные_данные!BG18:BG19)</f>
        <v>0</v>
      </c>
      <c r="BH34" s="143">
        <f>-SUM(Исходные_данные!BH18:BH19)</f>
        <v>0</v>
      </c>
      <c r="BI34" s="143">
        <f>-SUM(Исходные_данные!BI18:BI19)</f>
        <v>0</v>
      </c>
      <c r="BJ34" s="144">
        <f>-SUM(Исходные_данные!BJ18:BJ19)</f>
        <v>0</v>
      </c>
    </row>
    <row r="35" spans="1:62" s="78" customFormat="1" ht="10.199999999999999" x14ac:dyDescent="0.2">
      <c r="A35" s="135" t="s">
        <v>91</v>
      </c>
      <c r="B35" s="136">
        <f t="shared" ca="1" si="31"/>
        <v>31875.699999999997</v>
      </c>
      <c r="C35" s="137">
        <f t="shared" ref="C35:AH35" ca="1" si="40">IF(C4&gt;=$B$88,0,-MIN(0,C33+C34))</f>
        <v>15391.9</v>
      </c>
      <c r="D35" s="137">
        <f t="shared" ca="1" si="40"/>
        <v>1391.9</v>
      </c>
      <c r="E35" s="137">
        <f t="shared" ca="1" si="40"/>
        <v>15091.9</v>
      </c>
      <c r="F35" s="137">
        <f t="shared" si="40"/>
        <v>0</v>
      </c>
      <c r="G35" s="137">
        <f t="shared" si="40"/>
        <v>0</v>
      </c>
      <c r="H35" s="137">
        <f t="shared" si="40"/>
        <v>0</v>
      </c>
      <c r="I35" s="137">
        <f t="shared" si="40"/>
        <v>0</v>
      </c>
      <c r="J35" s="137">
        <f t="shared" si="40"/>
        <v>0</v>
      </c>
      <c r="K35" s="137">
        <f t="shared" si="40"/>
        <v>0</v>
      </c>
      <c r="L35" s="137">
        <f t="shared" si="40"/>
        <v>0</v>
      </c>
      <c r="M35" s="137">
        <f t="shared" si="40"/>
        <v>0</v>
      </c>
      <c r="N35" s="137">
        <f t="shared" si="40"/>
        <v>0</v>
      </c>
      <c r="O35" s="137">
        <f t="shared" si="40"/>
        <v>0</v>
      </c>
      <c r="P35" s="137">
        <f t="shared" si="40"/>
        <v>0</v>
      </c>
      <c r="Q35" s="137">
        <f t="shared" si="40"/>
        <v>0</v>
      </c>
      <c r="R35" s="137">
        <f t="shared" si="40"/>
        <v>0</v>
      </c>
      <c r="S35" s="137">
        <f t="shared" si="40"/>
        <v>0</v>
      </c>
      <c r="T35" s="137">
        <f t="shared" si="40"/>
        <v>0</v>
      </c>
      <c r="U35" s="137">
        <f t="shared" si="40"/>
        <v>0</v>
      </c>
      <c r="V35" s="137">
        <f t="shared" si="40"/>
        <v>0</v>
      </c>
      <c r="W35" s="137">
        <f t="shared" si="40"/>
        <v>0</v>
      </c>
      <c r="X35" s="137">
        <f t="shared" si="40"/>
        <v>0</v>
      </c>
      <c r="Y35" s="137">
        <f t="shared" si="40"/>
        <v>0</v>
      </c>
      <c r="Z35" s="137">
        <f t="shared" si="40"/>
        <v>0</v>
      </c>
      <c r="AA35" s="138">
        <f t="shared" si="40"/>
        <v>0</v>
      </c>
      <c r="AB35" s="138">
        <f t="shared" si="40"/>
        <v>0</v>
      </c>
      <c r="AC35" s="139">
        <f t="shared" si="40"/>
        <v>0</v>
      </c>
      <c r="AD35" s="139">
        <f t="shared" si="40"/>
        <v>0</v>
      </c>
      <c r="AE35" s="139">
        <f t="shared" si="40"/>
        <v>0</v>
      </c>
      <c r="AF35" s="139">
        <f t="shared" si="40"/>
        <v>0</v>
      </c>
      <c r="AG35" s="139">
        <f t="shared" si="40"/>
        <v>0</v>
      </c>
      <c r="AH35" s="139">
        <f t="shared" si="40"/>
        <v>0</v>
      </c>
      <c r="AI35" s="139">
        <f t="shared" ref="AI35:BJ35" si="41">IF(AI4&gt;=$B$88,0,-MIN(0,AI33+AI34))</f>
        <v>0</v>
      </c>
      <c r="AJ35" s="139">
        <f t="shared" si="41"/>
        <v>0</v>
      </c>
      <c r="AK35" s="139">
        <f t="shared" si="41"/>
        <v>0</v>
      </c>
      <c r="AL35" s="139">
        <f t="shared" si="41"/>
        <v>0</v>
      </c>
      <c r="AM35" s="139">
        <f t="shared" si="41"/>
        <v>0</v>
      </c>
      <c r="AN35" s="139">
        <f t="shared" si="41"/>
        <v>0</v>
      </c>
      <c r="AO35" s="139">
        <f t="shared" si="41"/>
        <v>0</v>
      </c>
      <c r="AP35" s="139">
        <f t="shared" si="41"/>
        <v>0</v>
      </c>
      <c r="AQ35" s="139">
        <f t="shared" si="41"/>
        <v>0</v>
      </c>
      <c r="AR35" s="139">
        <f t="shared" si="41"/>
        <v>0</v>
      </c>
      <c r="AS35" s="139">
        <f t="shared" si="41"/>
        <v>0</v>
      </c>
      <c r="AT35" s="139">
        <f t="shared" si="41"/>
        <v>0</v>
      </c>
      <c r="AU35" s="139">
        <f t="shared" si="41"/>
        <v>0</v>
      </c>
      <c r="AV35" s="139">
        <f t="shared" si="41"/>
        <v>0</v>
      </c>
      <c r="AW35" s="139">
        <f t="shared" si="41"/>
        <v>0</v>
      </c>
      <c r="AX35" s="139">
        <f t="shared" si="41"/>
        <v>0</v>
      </c>
      <c r="AY35" s="139">
        <f t="shared" si="41"/>
        <v>0</v>
      </c>
      <c r="AZ35" s="139">
        <f t="shared" si="41"/>
        <v>0</v>
      </c>
      <c r="BA35" s="139">
        <f t="shared" si="41"/>
        <v>0</v>
      </c>
      <c r="BB35" s="139">
        <f t="shared" si="41"/>
        <v>0</v>
      </c>
      <c r="BC35" s="139">
        <f t="shared" si="41"/>
        <v>0</v>
      </c>
      <c r="BD35" s="139">
        <f t="shared" si="41"/>
        <v>0</v>
      </c>
      <c r="BE35" s="139">
        <f t="shared" si="41"/>
        <v>0</v>
      </c>
      <c r="BF35" s="139">
        <f t="shared" si="41"/>
        <v>0</v>
      </c>
      <c r="BG35" s="139">
        <f t="shared" si="41"/>
        <v>0</v>
      </c>
      <c r="BH35" s="139">
        <f t="shared" si="41"/>
        <v>0</v>
      </c>
      <c r="BI35" s="139">
        <f t="shared" si="41"/>
        <v>0</v>
      </c>
      <c r="BJ35" s="140">
        <f t="shared" si="41"/>
        <v>0</v>
      </c>
    </row>
    <row r="36" spans="1:62" s="78" customFormat="1" ht="10.199999999999999" x14ac:dyDescent="0.2">
      <c r="A36" s="135" t="s">
        <v>92</v>
      </c>
      <c r="B36" s="136">
        <f t="shared" ca="1" si="31"/>
        <v>205439.68812609525</v>
      </c>
      <c r="C36" s="137">
        <f t="shared" ref="C36:AH36" si="42">C93</f>
        <v>0</v>
      </c>
      <c r="D36" s="137">
        <f t="shared" si="42"/>
        <v>0</v>
      </c>
      <c r="E36" s="137">
        <f t="shared" si="42"/>
        <v>0</v>
      </c>
      <c r="F36" s="137">
        <f t="shared" ca="1" si="42"/>
        <v>110764.65</v>
      </c>
      <c r="G36" s="137">
        <f t="shared" ca="1" si="42"/>
        <v>4054.2964999999995</v>
      </c>
      <c r="H36" s="137">
        <f t="shared" ca="1" si="42"/>
        <v>6733.8394699999999</v>
      </c>
      <c r="I36" s="137">
        <f t="shared" ca="1" si="42"/>
        <v>20904.17786</v>
      </c>
      <c r="J36" s="137">
        <f t="shared" ca="1" si="42"/>
        <v>24086.219639999999</v>
      </c>
      <c r="K36" s="137">
        <f t="shared" ca="1" si="42"/>
        <v>32312.331839999999</v>
      </c>
      <c r="L36" s="137">
        <f t="shared" ca="1" si="42"/>
        <v>0</v>
      </c>
      <c r="M36" s="137">
        <f t="shared" ca="1" si="42"/>
        <v>0</v>
      </c>
      <c r="N36" s="137">
        <f t="shared" ca="1" si="42"/>
        <v>0</v>
      </c>
      <c r="O36" s="137">
        <f t="shared" ca="1" si="42"/>
        <v>0</v>
      </c>
      <c r="P36" s="137">
        <f t="shared" ca="1" si="42"/>
        <v>6584.1728160952625</v>
      </c>
      <c r="Q36" s="137">
        <f t="shared" ca="1" si="42"/>
        <v>0</v>
      </c>
      <c r="R36" s="137">
        <f t="shared" si="42"/>
        <v>0</v>
      </c>
      <c r="S36" s="137">
        <f t="shared" si="42"/>
        <v>0</v>
      </c>
      <c r="T36" s="137">
        <f t="shared" si="42"/>
        <v>0</v>
      </c>
      <c r="U36" s="137">
        <f t="shared" si="42"/>
        <v>0</v>
      </c>
      <c r="V36" s="137">
        <f t="shared" si="42"/>
        <v>0</v>
      </c>
      <c r="W36" s="137">
        <f t="shared" si="42"/>
        <v>0</v>
      </c>
      <c r="X36" s="137">
        <f t="shared" si="42"/>
        <v>0</v>
      </c>
      <c r="Y36" s="137">
        <f t="shared" si="42"/>
        <v>0</v>
      </c>
      <c r="Z36" s="137">
        <f t="shared" si="42"/>
        <v>0</v>
      </c>
      <c r="AA36" s="138">
        <f t="shared" si="42"/>
        <v>0</v>
      </c>
      <c r="AB36" s="138">
        <f t="shared" si="42"/>
        <v>0</v>
      </c>
      <c r="AC36" s="139">
        <f t="shared" si="42"/>
        <v>0</v>
      </c>
      <c r="AD36" s="139">
        <f t="shared" si="42"/>
        <v>0</v>
      </c>
      <c r="AE36" s="139">
        <f t="shared" si="42"/>
        <v>0</v>
      </c>
      <c r="AF36" s="139">
        <f t="shared" si="42"/>
        <v>0</v>
      </c>
      <c r="AG36" s="139">
        <f t="shared" si="42"/>
        <v>0</v>
      </c>
      <c r="AH36" s="139">
        <f t="shared" si="42"/>
        <v>0</v>
      </c>
      <c r="AI36" s="139">
        <f t="shared" ref="AI36:BJ36" si="43">AI93</f>
        <v>0</v>
      </c>
      <c r="AJ36" s="139">
        <f t="shared" si="43"/>
        <v>0</v>
      </c>
      <c r="AK36" s="139">
        <f t="shared" si="43"/>
        <v>0</v>
      </c>
      <c r="AL36" s="139">
        <f t="shared" si="43"/>
        <v>0</v>
      </c>
      <c r="AM36" s="139">
        <f t="shared" si="43"/>
        <v>0</v>
      </c>
      <c r="AN36" s="139">
        <f t="shared" si="43"/>
        <v>0</v>
      </c>
      <c r="AO36" s="139">
        <f t="shared" si="43"/>
        <v>0</v>
      </c>
      <c r="AP36" s="139">
        <f t="shared" si="43"/>
        <v>0</v>
      </c>
      <c r="AQ36" s="139">
        <f t="shared" si="43"/>
        <v>0</v>
      </c>
      <c r="AR36" s="139">
        <f t="shared" si="43"/>
        <v>0</v>
      </c>
      <c r="AS36" s="139">
        <f t="shared" si="43"/>
        <v>0</v>
      </c>
      <c r="AT36" s="139">
        <f t="shared" si="43"/>
        <v>0</v>
      </c>
      <c r="AU36" s="139">
        <f t="shared" si="43"/>
        <v>0</v>
      </c>
      <c r="AV36" s="139">
        <f t="shared" si="43"/>
        <v>0</v>
      </c>
      <c r="AW36" s="139">
        <f t="shared" si="43"/>
        <v>0</v>
      </c>
      <c r="AX36" s="139">
        <f t="shared" si="43"/>
        <v>0</v>
      </c>
      <c r="AY36" s="139">
        <f t="shared" si="43"/>
        <v>0</v>
      </c>
      <c r="AZ36" s="139">
        <f t="shared" si="43"/>
        <v>0</v>
      </c>
      <c r="BA36" s="139">
        <f t="shared" si="43"/>
        <v>0</v>
      </c>
      <c r="BB36" s="139">
        <f t="shared" si="43"/>
        <v>0</v>
      </c>
      <c r="BC36" s="139">
        <f t="shared" si="43"/>
        <v>0</v>
      </c>
      <c r="BD36" s="139">
        <f t="shared" si="43"/>
        <v>0</v>
      </c>
      <c r="BE36" s="139">
        <f t="shared" si="43"/>
        <v>0</v>
      </c>
      <c r="BF36" s="139">
        <f t="shared" si="43"/>
        <v>0</v>
      </c>
      <c r="BG36" s="139">
        <f t="shared" si="43"/>
        <v>0</v>
      </c>
      <c r="BH36" s="139">
        <f t="shared" si="43"/>
        <v>0</v>
      </c>
      <c r="BI36" s="139">
        <f t="shared" si="43"/>
        <v>0</v>
      </c>
      <c r="BJ36" s="140">
        <f t="shared" si="43"/>
        <v>0</v>
      </c>
    </row>
    <row r="37" spans="1:62" s="78" customFormat="1" ht="10.199999999999999" x14ac:dyDescent="0.2">
      <c r="A37" s="135" t="s">
        <v>93</v>
      </c>
      <c r="B37" s="136">
        <f t="shared" ca="1" si="31"/>
        <v>151757.68675813873</v>
      </c>
      <c r="C37" s="137">
        <f t="shared" ref="C37:AH37" si="44">C96</f>
        <v>0</v>
      </c>
      <c r="D37" s="137">
        <f t="shared" si="44"/>
        <v>0</v>
      </c>
      <c r="E37" s="137">
        <f t="shared" si="44"/>
        <v>0</v>
      </c>
      <c r="F37" s="137">
        <f t="shared" si="44"/>
        <v>0</v>
      </c>
      <c r="G37" s="137">
        <f t="shared" ca="1" si="44"/>
        <v>0</v>
      </c>
      <c r="H37" s="137">
        <f t="shared" ca="1" si="44"/>
        <v>0</v>
      </c>
      <c r="I37" s="137">
        <f t="shared" ca="1" si="44"/>
        <v>0</v>
      </c>
      <c r="J37" s="137">
        <f t="shared" ca="1" si="44"/>
        <v>0</v>
      </c>
      <c r="K37" s="137">
        <f t="shared" ca="1" si="44"/>
        <v>0</v>
      </c>
      <c r="L37" s="137">
        <f t="shared" ca="1" si="44"/>
        <v>0</v>
      </c>
      <c r="M37" s="137">
        <f t="shared" ca="1" si="44"/>
        <v>0</v>
      </c>
      <c r="N37" s="137">
        <f t="shared" ca="1" si="44"/>
        <v>0</v>
      </c>
      <c r="O37" s="137">
        <f t="shared" ca="1" si="44"/>
        <v>0</v>
      </c>
      <c r="P37" s="137">
        <f t="shared" ca="1" si="44"/>
        <v>0</v>
      </c>
      <c r="Q37" s="137">
        <f t="shared" ca="1" si="44"/>
        <v>0</v>
      </c>
      <c r="R37" s="137">
        <f t="shared" ca="1" si="44"/>
        <v>16198.67054645986</v>
      </c>
      <c r="S37" s="137">
        <f t="shared" ca="1" si="44"/>
        <v>16360.657256459859</v>
      </c>
      <c r="T37" s="137">
        <f t="shared" ca="1" si="44"/>
        <v>16524.263826459861</v>
      </c>
      <c r="U37" s="137">
        <f t="shared" ca="1" si="44"/>
        <v>16689.506466459861</v>
      </c>
      <c r="V37" s="137">
        <f t="shared" ca="1" si="44"/>
        <v>16856.40152645986</v>
      </c>
      <c r="W37" s="137">
        <f t="shared" ca="1" si="44"/>
        <v>17024.965546459862</v>
      </c>
      <c r="X37" s="137">
        <f t="shared" ca="1" si="44"/>
        <v>17195.215206459859</v>
      </c>
      <c r="Y37" s="137">
        <f t="shared" ca="1" si="44"/>
        <v>17367.16735645986</v>
      </c>
      <c r="Z37" s="137">
        <f t="shared" ca="1" si="44"/>
        <v>17540.83902645986</v>
      </c>
      <c r="AA37" s="138">
        <f t="shared" ca="1" si="44"/>
        <v>17716.247416459861</v>
      </c>
      <c r="AB37" s="138">
        <f t="shared" ca="1" si="44"/>
        <v>17893.40988645986</v>
      </c>
      <c r="AC37" s="139">
        <f t="shared" ca="1" si="44"/>
        <v>18072.343986459859</v>
      </c>
      <c r="AD37" s="139">
        <f t="shared" ca="1" si="44"/>
        <v>0</v>
      </c>
      <c r="AE37" s="139">
        <f t="shared" ca="1" si="44"/>
        <v>0</v>
      </c>
      <c r="AF37" s="139">
        <f t="shared" ca="1" si="44"/>
        <v>0</v>
      </c>
      <c r="AG37" s="139">
        <f t="shared" ca="1" si="44"/>
        <v>0</v>
      </c>
      <c r="AH37" s="139">
        <f t="shared" ca="1" si="44"/>
        <v>0</v>
      </c>
      <c r="AI37" s="139">
        <f t="shared" ref="AI37:BJ37" ca="1" si="45">AI96</f>
        <v>0</v>
      </c>
      <c r="AJ37" s="139">
        <f t="shared" ca="1" si="45"/>
        <v>0</v>
      </c>
      <c r="AK37" s="139">
        <f t="shared" ca="1" si="45"/>
        <v>0</v>
      </c>
      <c r="AL37" s="139">
        <f t="shared" ca="1" si="45"/>
        <v>0</v>
      </c>
      <c r="AM37" s="139">
        <f t="shared" ca="1" si="45"/>
        <v>0</v>
      </c>
      <c r="AN37" s="139">
        <f t="shared" ca="1" si="45"/>
        <v>0</v>
      </c>
      <c r="AO37" s="139">
        <f t="shared" ca="1" si="45"/>
        <v>0</v>
      </c>
      <c r="AP37" s="139">
        <f t="shared" ca="1" si="45"/>
        <v>0</v>
      </c>
      <c r="AQ37" s="139">
        <f t="shared" ca="1" si="45"/>
        <v>0</v>
      </c>
      <c r="AR37" s="139">
        <f t="shared" ca="1" si="45"/>
        <v>0</v>
      </c>
      <c r="AS37" s="139">
        <f t="shared" ca="1" si="45"/>
        <v>0</v>
      </c>
      <c r="AT37" s="139">
        <f t="shared" ca="1" si="45"/>
        <v>0</v>
      </c>
      <c r="AU37" s="139">
        <f t="shared" ca="1" si="45"/>
        <v>0</v>
      </c>
      <c r="AV37" s="139">
        <f t="shared" ca="1" si="45"/>
        <v>0</v>
      </c>
      <c r="AW37" s="139">
        <f t="shared" ca="1" si="45"/>
        <v>0</v>
      </c>
      <c r="AX37" s="139">
        <f t="shared" ca="1" si="45"/>
        <v>0</v>
      </c>
      <c r="AY37" s="139">
        <f t="shared" ca="1" si="45"/>
        <v>0</v>
      </c>
      <c r="AZ37" s="139">
        <f t="shared" ca="1" si="45"/>
        <v>0</v>
      </c>
      <c r="BA37" s="139">
        <f t="shared" ca="1" si="45"/>
        <v>0</v>
      </c>
      <c r="BB37" s="139">
        <f t="shared" ca="1" si="45"/>
        <v>0</v>
      </c>
      <c r="BC37" s="139">
        <f t="shared" ca="1" si="45"/>
        <v>0</v>
      </c>
      <c r="BD37" s="139">
        <f t="shared" ca="1" si="45"/>
        <v>0</v>
      </c>
      <c r="BE37" s="139">
        <f t="shared" ca="1" si="45"/>
        <v>0</v>
      </c>
      <c r="BF37" s="139">
        <f t="shared" ca="1" si="45"/>
        <v>0</v>
      </c>
      <c r="BG37" s="139">
        <f t="shared" ca="1" si="45"/>
        <v>0</v>
      </c>
      <c r="BH37" s="139">
        <f t="shared" ca="1" si="45"/>
        <v>0</v>
      </c>
      <c r="BI37" s="139">
        <f t="shared" ca="1" si="45"/>
        <v>0</v>
      </c>
      <c r="BJ37" s="140">
        <f t="shared" ca="1" si="45"/>
        <v>0</v>
      </c>
    </row>
    <row r="38" spans="1:62" s="145" customFormat="1" ht="10.199999999999999" x14ac:dyDescent="0.2">
      <c r="A38" s="171" t="s">
        <v>94</v>
      </c>
      <c r="B38" s="152">
        <f t="shared" ca="1" si="31"/>
        <v>85557.701367956513</v>
      </c>
      <c r="C38" s="152">
        <f t="shared" ref="C38:AH38" ca="1" si="46">C35+C36-C37</f>
        <v>15391.9</v>
      </c>
      <c r="D38" s="152">
        <f t="shared" ca="1" si="46"/>
        <v>1391.9</v>
      </c>
      <c r="E38" s="152">
        <f t="shared" ca="1" si="46"/>
        <v>15091.9</v>
      </c>
      <c r="F38" s="152">
        <f t="shared" ca="1" si="46"/>
        <v>110764.65</v>
      </c>
      <c r="G38" s="152">
        <f t="shared" ca="1" si="46"/>
        <v>4054.2964999999995</v>
      </c>
      <c r="H38" s="152">
        <f t="shared" ca="1" si="46"/>
        <v>6733.8394699999999</v>
      </c>
      <c r="I38" s="152">
        <f t="shared" ca="1" si="46"/>
        <v>20904.17786</v>
      </c>
      <c r="J38" s="152">
        <f t="shared" ca="1" si="46"/>
        <v>24086.219639999999</v>
      </c>
      <c r="K38" s="152">
        <f t="shared" ca="1" si="46"/>
        <v>32312.331839999999</v>
      </c>
      <c r="L38" s="152">
        <f t="shared" ca="1" si="46"/>
        <v>0</v>
      </c>
      <c r="M38" s="152">
        <f t="shared" ca="1" si="46"/>
        <v>0</v>
      </c>
      <c r="N38" s="152">
        <f t="shared" ca="1" si="46"/>
        <v>0</v>
      </c>
      <c r="O38" s="152">
        <f t="shared" ca="1" si="46"/>
        <v>0</v>
      </c>
      <c r="P38" s="152">
        <f t="shared" ca="1" si="46"/>
        <v>6584.1728160952625</v>
      </c>
      <c r="Q38" s="152">
        <f t="shared" ca="1" si="46"/>
        <v>0</v>
      </c>
      <c r="R38" s="152">
        <f t="shared" ca="1" si="46"/>
        <v>-16198.67054645986</v>
      </c>
      <c r="S38" s="152">
        <f t="shared" ca="1" si="46"/>
        <v>-16360.657256459859</v>
      </c>
      <c r="T38" s="152">
        <f t="shared" ca="1" si="46"/>
        <v>-16524.263826459861</v>
      </c>
      <c r="U38" s="152">
        <f t="shared" ca="1" si="46"/>
        <v>-16689.506466459861</v>
      </c>
      <c r="V38" s="152">
        <f t="shared" ca="1" si="46"/>
        <v>-16856.40152645986</v>
      </c>
      <c r="W38" s="152">
        <f t="shared" ca="1" si="46"/>
        <v>-17024.965546459862</v>
      </c>
      <c r="X38" s="152">
        <f t="shared" ca="1" si="46"/>
        <v>-17195.215206459859</v>
      </c>
      <c r="Y38" s="152">
        <f t="shared" ca="1" si="46"/>
        <v>-17367.16735645986</v>
      </c>
      <c r="Z38" s="152">
        <f t="shared" ca="1" si="46"/>
        <v>-17540.83902645986</v>
      </c>
      <c r="AA38" s="172">
        <f t="shared" ca="1" si="46"/>
        <v>-17716.247416459861</v>
      </c>
      <c r="AB38" s="172">
        <f t="shared" ca="1" si="46"/>
        <v>-17893.40988645986</v>
      </c>
      <c r="AC38" s="173">
        <f t="shared" ca="1" si="46"/>
        <v>-18072.343986459859</v>
      </c>
      <c r="AD38" s="173">
        <f t="shared" ca="1" si="46"/>
        <v>0</v>
      </c>
      <c r="AE38" s="173">
        <f t="shared" ca="1" si="46"/>
        <v>0</v>
      </c>
      <c r="AF38" s="173">
        <f t="shared" ca="1" si="46"/>
        <v>0</v>
      </c>
      <c r="AG38" s="173">
        <f t="shared" ca="1" si="46"/>
        <v>0</v>
      </c>
      <c r="AH38" s="173">
        <f t="shared" ca="1" si="46"/>
        <v>0</v>
      </c>
      <c r="AI38" s="173">
        <f t="shared" ref="AI38:BJ38" ca="1" si="47">AI35+AI36-AI37</f>
        <v>0</v>
      </c>
      <c r="AJ38" s="173">
        <f t="shared" ca="1" si="47"/>
        <v>0</v>
      </c>
      <c r="AK38" s="173">
        <f t="shared" ca="1" si="47"/>
        <v>0</v>
      </c>
      <c r="AL38" s="173">
        <f t="shared" ca="1" si="47"/>
        <v>0</v>
      </c>
      <c r="AM38" s="173">
        <f t="shared" ca="1" si="47"/>
        <v>0</v>
      </c>
      <c r="AN38" s="173">
        <f t="shared" ca="1" si="47"/>
        <v>0</v>
      </c>
      <c r="AO38" s="173">
        <f t="shared" ca="1" si="47"/>
        <v>0</v>
      </c>
      <c r="AP38" s="173">
        <f t="shared" ca="1" si="47"/>
        <v>0</v>
      </c>
      <c r="AQ38" s="173">
        <f t="shared" ca="1" si="47"/>
        <v>0</v>
      </c>
      <c r="AR38" s="173">
        <f t="shared" ca="1" si="47"/>
        <v>0</v>
      </c>
      <c r="AS38" s="173">
        <f t="shared" ca="1" si="47"/>
        <v>0</v>
      </c>
      <c r="AT38" s="173">
        <f t="shared" ca="1" si="47"/>
        <v>0</v>
      </c>
      <c r="AU38" s="173">
        <f t="shared" ca="1" si="47"/>
        <v>0</v>
      </c>
      <c r="AV38" s="173">
        <f t="shared" ca="1" si="47"/>
        <v>0</v>
      </c>
      <c r="AW38" s="173">
        <f t="shared" ca="1" si="47"/>
        <v>0</v>
      </c>
      <c r="AX38" s="173">
        <f t="shared" ca="1" si="47"/>
        <v>0</v>
      </c>
      <c r="AY38" s="173">
        <f t="shared" ca="1" si="47"/>
        <v>0</v>
      </c>
      <c r="AZ38" s="173">
        <f t="shared" ca="1" si="47"/>
        <v>0</v>
      </c>
      <c r="BA38" s="173">
        <f t="shared" ca="1" si="47"/>
        <v>0</v>
      </c>
      <c r="BB38" s="173">
        <f t="shared" ca="1" si="47"/>
        <v>0</v>
      </c>
      <c r="BC38" s="173">
        <f t="shared" ca="1" si="47"/>
        <v>0</v>
      </c>
      <c r="BD38" s="173">
        <f t="shared" ca="1" si="47"/>
        <v>0</v>
      </c>
      <c r="BE38" s="173">
        <f t="shared" ca="1" si="47"/>
        <v>0</v>
      </c>
      <c r="BF38" s="173">
        <f t="shared" ca="1" si="47"/>
        <v>0</v>
      </c>
      <c r="BG38" s="173">
        <f t="shared" ca="1" si="47"/>
        <v>0</v>
      </c>
      <c r="BH38" s="173">
        <f t="shared" ca="1" si="47"/>
        <v>0</v>
      </c>
      <c r="BI38" s="173">
        <f t="shared" ca="1" si="47"/>
        <v>0</v>
      </c>
      <c r="BJ38" s="174">
        <f t="shared" ca="1" si="47"/>
        <v>0</v>
      </c>
    </row>
    <row r="39" spans="1:62" s="145" customFormat="1" ht="10.199999999999999" x14ac:dyDescent="0.2">
      <c r="A39" s="110" t="s">
        <v>95</v>
      </c>
      <c r="B39" s="111">
        <f t="shared" ca="1" si="31"/>
        <v>120744.7548319565</v>
      </c>
      <c r="C39" s="111">
        <f t="shared" ref="C39:AH39" ca="1" si="48">C33+C34+C38</f>
        <v>0</v>
      </c>
      <c r="D39" s="111">
        <f t="shared" ca="1" si="48"/>
        <v>0</v>
      </c>
      <c r="E39" s="111">
        <f t="shared" ca="1" si="48"/>
        <v>0</v>
      </c>
      <c r="F39" s="111">
        <f t="shared" ca="1" si="48"/>
        <v>0</v>
      </c>
      <c r="G39" s="111">
        <f t="shared" ca="1" si="48"/>
        <v>0</v>
      </c>
      <c r="H39" s="111">
        <f t="shared" ca="1" si="48"/>
        <v>0</v>
      </c>
      <c r="I39" s="111">
        <f t="shared" ca="1" si="48"/>
        <v>0</v>
      </c>
      <c r="J39" s="111">
        <f t="shared" ca="1" si="48"/>
        <v>0</v>
      </c>
      <c r="K39" s="111">
        <f t="shared" ca="1" si="48"/>
        <v>0</v>
      </c>
      <c r="L39" s="111">
        <f t="shared" ca="1" si="48"/>
        <v>12818.29484</v>
      </c>
      <c r="M39" s="111">
        <f t="shared" ca="1" si="48"/>
        <v>10605.79615647619</v>
      </c>
      <c r="N39" s="111">
        <f t="shared" ca="1" si="48"/>
        <v>-4407.3546041904829</v>
      </c>
      <c r="O39" s="111">
        <f t="shared" ca="1" si="48"/>
        <v>-16063.254604190486</v>
      </c>
      <c r="P39" s="111">
        <f t="shared" ca="1" si="48"/>
        <v>-2953.4817880952178</v>
      </c>
      <c r="Q39" s="111">
        <f t="shared" ca="1" si="48"/>
        <v>26772.672011809522</v>
      </c>
      <c r="R39" s="111">
        <f t="shared" ca="1" si="48"/>
        <v>10574.001465349662</v>
      </c>
      <c r="S39" s="111">
        <f t="shared" ca="1" si="48"/>
        <v>10541.60412334966</v>
      </c>
      <c r="T39" s="111">
        <f t="shared" ca="1" si="48"/>
        <v>10508.882809349663</v>
      </c>
      <c r="U39" s="111">
        <f t="shared" ca="1" si="48"/>
        <v>10475.834281349664</v>
      </c>
      <c r="V39" s="111">
        <f t="shared" ca="1" si="48"/>
        <v>10442.455269349666</v>
      </c>
      <c r="W39" s="111">
        <f t="shared" ca="1" si="48"/>
        <v>10408.742465349671</v>
      </c>
      <c r="X39" s="111">
        <f t="shared" ca="1" si="48"/>
        <v>10374.692533349666</v>
      </c>
      <c r="Y39" s="111">
        <f t="shared" ca="1" si="48"/>
        <v>10340.302103349648</v>
      </c>
      <c r="Z39" s="111">
        <f t="shared" ca="1" si="48"/>
        <v>10305.567769349665</v>
      </c>
      <c r="AA39" s="112">
        <f t="shared" ca="1" si="48"/>
        <v>10336.438472302045</v>
      </c>
      <c r="AB39" s="112">
        <f t="shared" ca="1" si="48"/>
        <v>10301.005978302033</v>
      </c>
      <c r="AC39" s="113">
        <f t="shared" ca="1" si="48"/>
        <v>-78223.340841697936</v>
      </c>
      <c r="AD39" s="113">
        <f t="shared" ca="1" si="48"/>
        <v>-60006.418103238095</v>
      </c>
      <c r="AE39" s="113">
        <f t="shared" ca="1" si="48"/>
        <v>-60006.418103238087</v>
      </c>
      <c r="AF39" s="113">
        <f t="shared" ca="1" si="48"/>
        <v>-60006.418103238087</v>
      </c>
      <c r="AG39" s="113">
        <f t="shared" ca="1" si="48"/>
        <v>-60006.418103238087</v>
      </c>
      <c r="AH39" s="113">
        <f t="shared" ca="1" si="48"/>
        <v>-60006.418103238087</v>
      </c>
      <c r="AI39" s="113">
        <f t="shared" ref="AI39:BJ39" ca="1" si="49">AI33+AI34+AI38</f>
        <v>-73230.57709609525</v>
      </c>
      <c r="AJ39" s="113">
        <f t="shared" ca="1" si="49"/>
        <v>-75411.350009999995</v>
      </c>
      <c r="AK39" s="113">
        <f t="shared" ca="1" si="49"/>
        <v>-75411.350009999995</v>
      </c>
      <c r="AL39" s="113">
        <f t="shared" ca="1" si="49"/>
        <v>-75411.350009999995</v>
      </c>
      <c r="AM39" s="113">
        <f t="shared" ca="1" si="49"/>
        <v>-75411.350009999995</v>
      </c>
      <c r="AN39" s="113">
        <f t="shared" ca="1" si="49"/>
        <v>-75411.350009999995</v>
      </c>
      <c r="AO39" s="113">
        <f t="shared" ca="1" si="49"/>
        <v>-75411.350009999995</v>
      </c>
      <c r="AP39" s="113">
        <f t="shared" ca="1" si="49"/>
        <v>-75411.350009999995</v>
      </c>
      <c r="AQ39" s="113">
        <f t="shared" ca="1" si="49"/>
        <v>-75411.350009999995</v>
      </c>
      <c r="AR39" s="113">
        <f t="shared" ca="1" si="49"/>
        <v>-75411.350009999995</v>
      </c>
      <c r="AS39" s="113">
        <f t="shared" ca="1" si="49"/>
        <v>-75411.350009999995</v>
      </c>
      <c r="AT39" s="113">
        <f t="shared" ca="1" si="49"/>
        <v>-75411.350009999995</v>
      </c>
      <c r="AU39" s="113">
        <f t="shared" ca="1" si="49"/>
        <v>-75411.350009999995</v>
      </c>
      <c r="AV39" s="113">
        <f t="shared" ca="1" si="49"/>
        <v>-75411.350009999995</v>
      </c>
      <c r="AW39" s="113">
        <f t="shared" ca="1" si="49"/>
        <v>-75411.350009999995</v>
      </c>
      <c r="AX39" s="113">
        <f t="shared" ca="1" si="49"/>
        <v>-75411.350009999995</v>
      </c>
      <c r="AY39" s="113">
        <f t="shared" ca="1" si="49"/>
        <v>-75411.350009999995</v>
      </c>
      <c r="AZ39" s="113">
        <f t="shared" ca="1" si="49"/>
        <v>-75411.350009999995</v>
      </c>
      <c r="BA39" s="113">
        <f t="shared" ca="1" si="49"/>
        <v>-75411.350009999995</v>
      </c>
      <c r="BB39" s="113">
        <f t="shared" ca="1" si="49"/>
        <v>-75411.350009999995</v>
      </c>
      <c r="BC39" s="113">
        <f t="shared" ca="1" si="49"/>
        <v>-75411.350009999995</v>
      </c>
      <c r="BD39" s="113">
        <f t="shared" ca="1" si="49"/>
        <v>-75411.350009999995</v>
      </c>
      <c r="BE39" s="113">
        <f t="shared" ca="1" si="49"/>
        <v>-75411.350009999995</v>
      </c>
      <c r="BF39" s="113">
        <f t="shared" ca="1" si="49"/>
        <v>-75411.350009999995</v>
      </c>
      <c r="BG39" s="113">
        <f t="shared" ca="1" si="49"/>
        <v>-75411.350009999995</v>
      </c>
      <c r="BH39" s="113">
        <f t="shared" ca="1" si="49"/>
        <v>-75411.350009999995</v>
      </c>
      <c r="BI39" s="113">
        <f t="shared" ca="1" si="49"/>
        <v>-75411.350009999995</v>
      </c>
      <c r="BJ39" s="114">
        <f t="shared" ca="1" si="49"/>
        <v>-75411.350009999995</v>
      </c>
    </row>
    <row r="40" spans="1:62" s="78" customFormat="1" ht="10.199999999999999" x14ac:dyDescent="0.2">
      <c r="A40" s="135" t="s">
        <v>96</v>
      </c>
      <c r="B40" s="136"/>
      <c r="C40" s="137">
        <f t="shared" ref="C40:AH40" ca="1" si="50">B40+C39</f>
        <v>0</v>
      </c>
      <c r="D40" s="137">
        <f t="shared" ca="1" si="50"/>
        <v>0</v>
      </c>
      <c r="E40" s="137">
        <f t="shared" ca="1" si="50"/>
        <v>0</v>
      </c>
      <c r="F40" s="137">
        <f t="shared" ca="1" si="50"/>
        <v>0</v>
      </c>
      <c r="G40" s="137">
        <f t="shared" ca="1" si="50"/>
        <v>0</v>
      </c>
      <c r="H40" s="137">
        <f t="shared" ca="1" si="50"/>
        <v>0</v>
      </c>
      <c r="I40" s="137">
        <f t="shared" ca="1" si="50"/>
        <v>0</v>
      </c>
      <c r="J40" s="137">
        <f t="shared" ca="1" si="50"/>
        <v>0</v>
      </c>
      <c r="K40" s="137">
        <f t="shared" ca="1" si="50"/>
        <v>0</v>
      </c>
      <c r="L40" s="137">
        <f t="shared" ca="1" si="50"/>
        <v>12818.29484</v>
      </c>
      <c r="M40" s="137">
        <f t="shared" ca="1" si="50"/>
        <v>23424.090996476189</v>
      </c>
      <c r="N40" s="137">
        <f t="shared" ca="1" si="50"/>
        <v>19016.736392285704</v>
      </c>
      <c r="O40" s="137">
        <f t="shared" ca="1" si="50"/>
        <v>2953.4817880952178</v>
      </c>
      <c r="P40" s="137">
        <f t="shared" ca="1" si="50"/>
        <v>0</v>
      </c>
      <c r="Q40" s="137">
        <f t="shared" ca="1" si="50"/>
        <v>26772.672011809522</v>
      </c>
      <c r="R40" s="137">
        <f t="shared" ca="1" si="50"/>
        <v>37346.673477159187</v>
      </c>
      <c r="S40" s="137">
        <f t="shared" ca="1" si="50"/>
        <v>47888.277600508845</v>
      </c>
      <c r="T40" s="137">
        <f t="shared" ca="1" si="50"/>
        <v>58397.160409858509</v>
      </c>
      <c r="U40" s="137">
        <f t="shared" ca="1" si="50"/>
        <v>68872.99469120818</v>
      </c>
      <c r="V40" s="137">
        <f t="shared" ca="1" si="50"/>
        <v>79315.449960557846</v>
      </c>
      <c r="W40" s="137">
        <f t="shared" ca="1" si="50"/>
        <v>89724.192425907517</v>
      </c>
      <c r="X40" s="137">
        <f t="shared" ca="1" si="50"/>
        <v>100098.88495925718</v>
      </c>
      <c r="Y40" s="137">
        <f t="shared" ca="1" si="50"/>
        <v>110439.18706260683</v>
      </c>
      <c r="Z40" s="137">
        <f t="shared" ca="1" si="50"/>
        <v>120744.7548319565</v>
      </c>
      <c r="AA40" s="138">
        <f t="shared" ca="1" si="50"/>
        <v>131081.19330425854</v>
      </c>
      <c r="AB40" s="138">
        <f t="shared" ca="1" si="50"/>
        <v>141382.19928256058</v>
      </c>
      <c r="AC40" s="137">
        <f t="shared" ca="1" si="50"/>
        <v>63158.858440862648</v>
      </c>
      <c r="AD40" s="137">
        <f t="shared" ca="1" si="50"/>
        <v>3152.4403376245536</v>
      </c>
      <c r="AE40" s="137">
        <f t="shared" ca="1" si="50"/>
        <v>-56853.977765613534</v>
      </c>
      <c r="AF40" s="137">
        <f t="shared" ca="1" si="50"/>
        <v>-116860.39586885163</v>
      </c>
      <c r="AG40" s="137">
        <f t="shared" ca="1" si="50"/>
        <v>-176866.81397208973</v>
      </c>
      <c r="AH40" s="137">
        <f t="shared" ca="1" si="50"/>
        <v>-236873.23207532783</v>
      </c>
      <c r="AI40" s="137">
        <f t="shared" ref="AI40:BJ40" ca="1" si="51">AH40+AI39</f>
        <v>-310103.80917142308</v>
      </c>
      <c r="AJ40" s="137">
        <f t="shared" ca="1" si="51"/>
        <v>-385515.15918142308</v>
      </c>
      <c r="AK40" s="137">
        <f t="shared" ca="1" si="51"/>
        <v>-460926.50919142307</v>
      </c>
      <c r="AL40" s="137">
        <f t="shared" ca="1" si="51"/>
        <v>-536337.85920142313</v>
      </c>
      <c r="AM40" s="137">
        <f t="shared" ca="1" si="51"/>
        <v>-611749.20921142306</v>
      </c>
      <c r="AN40" s="137">
        <f t="shared" ca="1" si="51"/>
        <v>-687160.559221423</v>
      </c>
      <c r="AO40" s="137">
        <f t="shared" ca="1" si="51"/>
        <v>-762571.90923142293</v>
      </c>
      <c r="AP40" s="137">
        <f t="shared" ca="1" si="51"/>
        <v>-837983.25924142287</v>
      </c>
      <c r="AQ40" s="137">
        <f t="shared" ca="1" si="51"/>
        <v>-913394.60925142281</v>
      </c>
      <c r="AR40" s="137">
        <f t="shared" ca="1" si="51"/>
        <v>-988805.95926142274</v>
      </c>
      <c r="AS40" s="137">
        <f t="shared" ca="1" si="51"/>
        <v>-1064217.3092714227</v>
      </c>
      <c r="AT40" s="137">
        <f t="shared" ca="1" si="51"/>
        <v>-1139628.6592814226</v>
      </c>
      <c r="AU40" s="137">
        <f t="shared" ca="1" si="51"/>
        <v>-1215040.0092914226</v>
      </c>
      <c r="AV40" s="137">
        <f t="shared" ca="1" si="51"/>
        <v>-1290451.3593014225</v>
      </c>
      <c r="AW40" s="137">
        <f t="shared" ca="1" si="51"/>
        <v>-1365862.7093114224</v>
      </c>
      <c r="AX40" s="137">
        <f t="shared" ca="1" si="51"/>
        <v>-1441274.0593214224</v>
      </c>
      <c r="AY40" s="137">
        <f t="shared" ca="1" si="51"/>
        <v>-1516685.4093314223</v>
      </c>
      <c r="AZ40" s="137">
        <f t="shared" ca="1" si="51"/>
        <v>-1592096.7593414222</v>
      </c>
      <c r="BA40" s="137">
        <f t="shared" ca="1" si="51"/>
        <v>-1667508.1093514222</v>
      </c>
      <c r="BB40" s="137">
        <f t="shared" ca="1" si="51"/>
        <v>-1742919.4593614221</v>
      </c>
      <c r="BC40" s="137">
        <f t="shared" ca="1" si="51"/>
        <v>-1818330.809371422</v>
      </c>
      <c r="BD40" s="137">
        <f t="shared" ca="1" si="51"/>
        <v>-1893742.159381422</v>
      </c>
      <c r="BE40" s="137">
        <f t="shared" ca="1" si="51"/>
        <v>-1969153.5093914219</v>
      </c>
      <c r="BF40" s="137">
        <f t="shared" ca="1" si="51"/>
        <v>-2044564.8594014219</v>
      </c>
      <c r="BG40" s="137">
        <f t="shared" ca="1" si="51"/>
        <v>-2119976.2094114218</v>
      </c>
      <c r="BH40" s="137">
        <f t="shared" ca="1" si="51"/>
        <v>-2195387.559421422</v>
      </c>
      <c r="BI40" s="137">
        <f t="shared" ca="1" si="51"/>
        <v>-2270798.9094314221</v>
      </c>
      <c r="BJ40" s="175">
        <f t="shared" ca="1" si="51"/>
        <v>-2346210.2594414223</v>
      </c>
    </row>
    <row r="41" spans="1:62" s="78" customFormat="1" ht="10.199999999999999" x14ac:dyDescent="0.2">
      <c r="A41" s="141" t="s">
        <v>97</v>
      </c>
      <c r="B41" s="176">
        <f ca="1">MAX(C43:Z43)/12</f>
        <v>1.8333333333333333</v>
      </c>
      <c r="C41" s="137"/>
      <c r="D41" s="137"/>
      <c r="E41" s="137"/>
      <c r="F41" s="137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2"/>
      <c r="AB41" s="102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77"/>
    </row>
    <row r="42" spans="1:62" s="78" customFormat="1" ht="10.199999999999999" x14ac:dyDescent="0.2">
      <c r="A42" s="115" t="s">
        <v>98</v>
      </c>
      <c r="B42" s="178">
        <f ca="1">AVERAGE(O25:Z25)*12/Исходные_данные!B21</f>
        <v>1.0140848933186317</v>
      </c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80"/>
      <c r="AB42" s="180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81"/>
    </row>
    <row r="43" spans="1:62" s="182" customFormat="1" ht="3.75" customHeight="1" x14ac:dyDescent="0.2">
      <c r="B43" s="183">
        <f ca="1">MIN(0,C40:Z40)</f>
        <v>0</v>
      </c>
      <c r="C43" s="182">
        <f ca="1">IF(SUM($C$33:C33,$C$34:C34)&lt;0,C29,0)</f>
        <v>1</v>
      </c>
      <c r="D43" s="182">
        <f ca="1">IF(SUM($C$33:D33,$C$34:D34)&lt;0,D29,0)</f>
        <v>2</v>
      </c>
      <c r="E43" s="182">
        <f ca="1">IF(SUM($C$33:E33,$C$34:E34)&lt;0,E29,0)</f>
        <v>3</v>
      </c>
      <c r="F43" s="182">
        <f ca="1">IF(SUM($C$33:F33,$C$34:F34)&lt;0,F29,0)</f>
        <v>4</v>
      </c>
      <c r="G43" s="182">
        <f ca="1">IF(SUM($C$33:G33,$C$34:G34)&lt;0,G29,0)</f>
        <v>5</v>
      </c>
      <c r="H43" s="182">
        <f ca="1">IF(SUM($C$33:H33,$C$34:H34)&lt;0,H29,0)</f>
        <v>6</v>
      </c>
      <c r="I43" s="182">
        <f ca="1">IF(SUM($C$33:I33,$C$34:I34)&lt;0,I29,0)</f>
        <v>7</v>
      </c>
      <c r="J43" s="182">
        <f ca="1">IF(SUM($C$33:J33,$C$34:J34)&lt;0,J29,0)</f>
        <v>8</v>
      </c>
      <c r="K43" s="182">
        <f ca="1">IF(SUM($C$33:K33,$C$34:K34)&lt;0,K29,0)</f>
        <v>9</v>
      </c>
      <c r="L43" s="182">
        <f ca="1">IF(SUM($C$33:L33,$C$34:L34)&lt;0,L29,0)</f>
        <v>10</v>
      </c>
      <c r="M43" s="182">
        <f ca="1">IF(SUM($C$33:M33,$C$34:M34)&lt;0,M29,0)</f>
        <v>11</v>
      </c>
      <c r="N43" s="182">
        <f ca="1">IF(SUM($C$33:N33,$C$34:N34)&lt;0,N29,0)</f>
        <v>12</v>
      </c>
      <c r="O43" s="182">
        <f ca="1">IF(SUM($C$33:O33,$C$34:O34)&lt;0,O29,0)</f>
        <v>13</v>
      </c>
      <c r="P43" s="182">
        <f ca="1">IF(SUM($C$33:P33,$C$34:P34)&lt;0,P29,0)</f>
        <v>14</v>
      </c>
      <c r="Q43" s="182">
        <f ca="1">IF(SUM($C$33:Q33,$C$34:Q34)&lt;0,Q29,0)</f>
        <v>15</v>
      </c>
      <c r="R43" s="182">
        <f ca="1">IF(SUM($C$33:R33,$C$34:R34)&lt;0,R29,0)</f>
        <v>16</v>
      </c>
      <c r="S43" s="182">
        <f ca="1">IF(SUM($C$33:S33,$C$34:S34)&lt;0,S29,0)</f>
        <v>17</v>
      </c>
      <c r="T43" s="182">
        <f ca="1">IF(SUM($C$33:T33,$C$34:T34)&lt;0,T29,0)</f>
        <v>18</v>
      </c>
      <c r="U43" s="182">
        <f ca="1">IF(SUM($C$33:U33,$C$34:U34)&lt;0,U29,0)</f>
        <v>19</v>
      </c>
      <c r="V43" s="182">
        <f ca="1">IF(SUM($C$33:V33,$C$34:V34)&lt;0,V29,0)</f>
        <v>20</v>
      </c>
      <c r="W43" s="182">
        <f ca="1">IF(SUM($C$33:W33,$C$34:W34)&lt;0,W29,0)</f>
        <v>21</v>
      </c>
      <c r="X43" s="182">
        <f ca="1">IF(SUM($C$33:X33,$C$34:X34)&lt;0,X29,0)</f>
        <v>22</v>
      </c>
      <c r="Y43" s="182">
        <f ca="1">IF(SUM($C$33:Y33,$C$34:Y34)&lt;0,Y29,0)</f>
        <v>0</v>
      </c>
      <c r="Z43" s="182">
        <f ca="1">IF(SUM($C$33:Z33,$C$34:Z34)&lt;0,Z29,0)</f>
        <v>0</v>
      </c>
      <c r="AA43" s="184">
        <f ca="1">IF(SUM($C$33:AA33,$C$34:AA34)&lt;0,AA29,0)</f>
        <v>0</v>
      </c>
      <c r="AB43" s="184">
        <f ca="1">IF(SUM($C$33:AB33,$C$34:AB34)&lt;0,AB29,0)</f>
        <v>0</v>
      </c>
      <c r="AC43" s="182">
        <f ca="1">IF(SUM($C$33:AC33,$C$34:AC34)&lt;0,AC29,0)</f>
        <v>0</v>
      </c>
      <c r="AD43" s="182">
        <f ca="1">IF(SUM($C$33:AD33,$C$34:AD34)&lt;0,AD29,0)</f>
        <v>28</v>
      </c>
      <c r="AE43" s="182">
        <f ca="1">IF(SUM($C$33:AE33,$C$34:AE34)&lt;0,AE29,0)</f>
        <v>29</v>
      </c>
      <c r="AF43" s="182">
        <f ca="1">IF(SUM($C$33:AF33,$C$34:AF34)&lt;0,AF29,0)</f>
        <v>30</v>
      </c>
      <c r="AG43" s="182">
        <f ca="1">IF(SUM($C$33:AG33,$C$34:AG34)&lt;0,AG29,0)</f>
        <v>31</v>
      </c>
      <c r="AH43" s="182">
        <f ca="1">IF(SUM($C$33:AH33,$C$34:AH34)&lt;0,AH29,0)</f>
        <v>32</v>
      </c>
      <c r="AI43" s="182">
        <f ca="1">IF(SUM($C$33:AI33,$C$34:AI34)&lt;0,AI29,0)</f>
        <v>33</v>
      </c>
      <c r="AJ43" s="182">
        <f ca="1">IF(SUM($C$33:AJ33,$C$34:AJ34)&lt;0,AJ29,0)</f>
        <v>34</v>
      </c>
      <c r="AK43" s="182">
        <f ca="1">IF(SUM($C$33:AK33,$C$34:AK34)&lt;0,AK29,0)</f>
        <v>35</v>
      </c>
      <c r="AL43" s="182">
        <f ca="1">IF(SUM($C$33:AL33,$C$34:AL34)&lt;0,AL29,0)</f>
        <v>36</v>
      </c>
      <c r="AM43" s="182">
        <f ca="1">IF(SUM($C$33:AM33,$C$34:AM34)&lt;0,AM29,0)</f>
        <v>37</v>
      </c>
      <c r="AN43" s="182">
        <f ca="1">IF(SUM($C$33:AN33,$C$34:AN34)&lt;0,AN29,0)</f>
        <v>38</v>
      </c>
      <c r="AO43" s="182">
        <f ca="1">IF(SUM($C$33:AO33,$C$34:AO34)&lt;0,AO29,0)</f>
        <v>39</v>
      </c>
      <c r="AP43" s="182">
        <f ca="1">IF(SUM($C$33:AP33,$C$34:AP34)&lt;0,AP29,0)</f>
        <v>40</v>
      </c>
      <c r="AQ43" s="182">
        <f ca="1">IF(SUM($C$33:AQ33,$C$34:AQ34)&lt;0,AQ29,0)</f>
        <v>41</v>
      </c>
      <c r="AR43" s="182">
        <f ca="1">IF(SUM($C$33:AR33,$C$34:AR34)&lt;0,AR29,0)</f>
        <v>42</v>
      </c>
      <c r="AS43" s="182">
        <f ca="1">IF(SUM($C$33:AS33,$C$34:AS34)&lt;0,AS29,0)</f>
        <v>43</v>
      </c>
      <c r="AT43" s="182">
        <f ca="1">IF(SUM($C$33:AT33,$C$34:AT34)&lt;0,AT29,0)</f>
        <v>44</v>
      </c>
      <c r="AU43" s="182">
        <f ca="1">IF(SUM($C$33:AU33,$C$34:AU34)&lt;0,AU29,0)</f>
        <v>45</v>
      </c>
      <c r="AV43" s="182">
        <f ca="1">IF(SUM($C$33:AV33,$C$34:AV34)&lt;0,AV29,0)</f>
        <v>46</v>
      </c>
      <c r="AW43" s="182">
        <f ca="1">IF(SUM($C$33:AW33,$C$34:AW34)&lt;0,AW29,0)</f>
        <v>47</v>
      </c>
      <c r="AX43" s="182">
        <f ca="1">IF(SUM($C$33:AX33,$C$34:AX34)&lt;0,AX29,0)</f>
        <v>48</v>
      </c>
      <c r="AY43" s="182">
        <f ca="1">IF(SUM($C$33:AY33,$C$34:AY34)&lt;0,AY29,0)</f>
        <v>49</v>
      </c>
      <c r="AZ43" s="182">
        <f ca="1">IF(SUM($C$33:AZ33,$C$34:AZ34)&lt;0,AZ29,0)</f>
        <v>50</v>
      </c>
      <c r="BA43" s="182">
        <f ca="1">IF(SUM($C$33:BA33,$C$34:BA34)&lt;0,BA29,0)</f>
        <v>51</v>
      </c>
      <c r="BB43" s="182">
        <f ca="1">IF(SUM($C$33:BB33,$C$34:BB34)&lt;0,BB29,0)</f>
        <v>52</v>
      </c>
      <c r="BC43" s="182">
        <f ca="1">IF(SUM($C$33:BC33,$C$34:BC34)&lt;0,BC29,0)</f>
        <v>53</v>
      </c>
      <c r="BD43" s="182">
        <f ca="1">IF(SUM($C$33:BD33,$C$34:BD34)&lt;0,BD29,0)</f>
        <v>54</v>
      </c>
      <c r="BE43" s="182">
        <f ca="1">IF(SUM($C$33:BE33,$C$34:BE34)&lt;0,BE29,0)</f>
        <v>55</v>
      </c>
      <c r="BF43" s="182">
        <f ca="1">IF(SUM($C$33:BF33,$C$34:BF34)&lt;0,BF29,0)</f>
        <v>56</v>
      </c>
      <c r="BG43" s="182">
        <f ca="1">IF(SUM($C$33:BG33,$C$34:BG34)&lt;0,BG29,0)</f>
        <v>57</v>
      </c>
      <c r="BH43" s="182">
        <f ca="1">IF(SUM($C$33:BH33,$C$34:BH34)&lt;0,BH29,0)</f>
        <v>58</v>
      </c>
      <c r="BI43" s="182">
        <f ca="1">IF(SUM($C$33:BI33,$C$34:BI34)&lt;0,BI29,0)</f>
        <v>59</v>
      </c>
      <c r="BJ43" s="182">
        <f ca="1">IF(SUM($C$33:BJ33,$C$34:BJ34)&lt;0,BJ29,0)</f>
        <v>60</v>
      </c>
    </row>
    <row r="44" spans="1:62" s="182" customFormat="1" ht="15" hidden="1" customHeight="1" x14ac:dyDescent="0.2">
      <c r="AA44" s="184"/>
      <c r="AB44" s="184"/>
    </row>
    <row r="45" spans="1:62" s="182" customFormat="1" ht="15" customHeight="1" x14ac:dyDescent="0.2">
      <c r="A45" s="80" t="s">
        <v>99</v>
      </c>
      <c r="B45" s="185"/>
      <c r="C45" s="186">
        <v>1</v>
      </c>
      <c r="D45" s="186">
        <v>2</v>
      </c>
      <c r="E45" s="186">
        <v>3</v>
      </c>
      <c r="F45" s="186">
        <v>4</v>
      </c>
      <c r="G45" s="186">
        <v>5</v>
      </c>
      <c r="H45" s="186">
        <v>6</v>
      </c>
      <c r="I45" s="186">
        <v>7</v>
      </c>
      <c r="J45" s="186">
        <v>8</v>
      </c>
      <c r="K45" s="186">
        <v>9</v>
      </c>
      <c r="L45" s="186">
        <v>10</v>
      </c>
      <c r="M45" s="186">
        <v>11</v>
      </c>
      <c r="N45" s="186">
        <v>12</v>
      </c>
      <c r="O45" s="186">
        <v>13</v>
      </c>
      <c r="P45" s="186">
        <v>14</v>
      </c>
      <c r="Q45" s="186">
        <v>15</v>
      </c>
      <c r="R45" s="186">
        <v>16</v>
      </c>
      <c r="S45" s="186">
        <v>17</v>
      </c>
      <c r="T45" s="186">
        <v>18</v>
      </c>
      <c r="U45" s="186">
        <v>19</v>
      </c>
      <c r="V45" s="186">
        <v>20</v>
      </c>
      <c r="W45" s="186">
        <v>21</v>
      </c>
      <c r="X45" s="186">
        <v>22</v>
      </c>
      <c r="Y45" s="186">
        <v>23</v>
      </c>
      <c r="Z45" s="186">
        <v>24</v>
      </c>
      <c r="AA45" s="187">
        <v>25</v>
      </c>
      <c r="AB45" s="187">
        <v>26</v>
      </c>
      <c r="AC45" s="188">
        <v>27</v>
      </c>
      <c r="AD45" s="188">
        <v>28</v>
      </c>
      <c r="AE45" s="188">
        <v>29</v>
      </c>
      <c r="AF45" s="188">
        <v>30</v>
      </c>
      <c r="AG45" s="188">
        <v>31</v>
      </c>
      <c r="AH45" s="188">
        <v>32</v>
      </c>
      <c r="AI45" s="188">
        <v>33</v>
      </c>
      <c r="AJ45" s="188">
        <v>34</v>
      </c>
      <c r="AK45" s="188">
        <v>35</v>
      </c>
      <c r="AL45" s="188">
        <v>36</v>
      </c>
      <c r="AM45" s="188">
        <v>37</v>
      </c>
      <c r="AN45" s="188">
        <v>38</v>
      </c>
      <c r="AO45" s="188">
        <v>39</v>
      </c>
      <c r="AP45" s="188">
        <v>40</v>
      </c>
      <c r="AQ45" s="188">
        <v>41</v>
      </c>
      <c r="AR45" s="188">
        <v>42</v>
      </c>
      <c r="AS45" s="188">
        <v>43</v>
      </c>
      <c r="AT45" s="188">
        <v>44</v>
      </c>
      <c r="AU45" s="188">
        <v>45</v>
      </c>
      <c r="AV45" s="188">
        <v>46</v>
      </c>
      <c r="AW45" s="188">
        <v>47</v>
      </c>
      <c r="AX45" s="188">
        <v>48</v>
      </c>
      <c r="AY45" s="188">
        <v>49</v>
      </c>
      <c r="AZ45" s="188">
        <v>50</v>
      </c>
      <c r="BA45" s="188">
        <v>51</v>
      </c>
      <c r="BB45" s="188">
        <v>52</v>
      </c>
      <c r="BC45" s="188">
        <v>53</v>
      </c>
      <c r="BD45" s="188">
        <v>54</v>
      </c>
      <c r="BE45" s="188">
        <v>55</v>
      </c>
      <c r="BF45" s="188">
        <v>56</v>
      </c>
      <c r="BG45" s="188">
        <v>57</v>
      </c>
      <c r="BH45" s="188">
        <v>58</v>
      </c>
      <c r="BI45" s="188">
        <v>59</v>
      </c>
      <c r="BJ45" s="189">
        <v>60</v>
      </c>
    </row>
    <row r="46" spans="1:62" s="182" customFormat="1" ht="15" customHeight="1" x14ac:dyDescent="0.2">
      <c r="A46" s="190" t="s">
        <v>100</v>
      </c>
      <c r="B46" s="101"/>
      <c r="C46" s="101"/>
      <c r="D46" s="101"/>
      <c r="E46" s="101"/>
      <c r="F46" s="101"/>
      <c r="G46" s="101"/>
      <c r="H46" s="101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8"/>
      <c r="AB46" s="138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40"/>
    </row>
    <row r="47" spans="1:62" s="182" customFormat="1" ht="15" customHeight="1" x14ac:dyDescent="0.2">
      <c r="A47" s="190" t="s">
        <v>101</v>
      </c>
      <c r="B47" s="101"/>
      <c r="C47" s="101"/>
      <c r="D47" s="101"/>
      <c r="E47" s="101"/>
      <c r="F47" s="101"/>
      <c r="G47" s="101"/>
      <c r="H47" s="101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8"/>
      <c r="AB47" s="138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40"/>
    </row>
    <row r="48" spans="1:62" s="182" customFormat="1" ht="15" customHeight="1" x14ac:dyDescent="0.2">
      <c r="A48" s="191" t="s">
        <v>102</v>
      </c>
      <c r="B48" s="101"/>
      <c r="C48" s="137">
        <f t="shared" ref="C48:AH48" ca="1" si="52">C40</f>
        <v>0</v>
      </c>
      <c r="D48" s="137">
        <f t="shared" ca="1" si="52"/>
        <v>0</v>
      </c>
      <c r="E48" s="137">
        <f t="shared" ca="1" si="52"/>
        <v>0</v>
      </c>
      <c r="F48" s="137">
        <f t="shared" ca="1" si="52"/>
        <v>0</v>
      </c>
      <c r="G48" s="137">
        <f t="shared" ca="1" si="52"/>
        <v>0</v>
      </c>
      <c r="H48" s="137">
        <f t="shared" ca="1" si="52"/>
        <v>0</v>
      </c>
      <c r="I48" s="137">
        <f t="shared" ca="1" si="52"/>
        <v>0</v>
      </c>
      <c r="J48" s="137">
        <f t="shared" ca="1" si="52"/>
        <v>0</v>
      </c>
      <c r="K48" s="137">
        <f t="shared" ca="1" si="52"/>
        <v>0</v>
      </c>
      <c r="L48" s="137">
        <f t="shared" ca="1" si="52"/>
        <v>12818.29484</v>
      </c>
      <c r="M48" s="137">
        <f t="shared" ca="1" si="52"/>
        <v>23424.090996476189</v>
      </c>
      <c r="N48" s="137">
        <f t="shared" ca="1" si="52"/>
        <v>19016.736392285704</v>
      </c>
      <c r="O48" s="137">
        <f t="shared" ca="1" si="52"/>
        <v>2953.4817880952178</v>
      </c>
      <c r="P48" s="137">
        <f t="shared" ca="1" si="52"/>
        <v>0</v>
      </c>
      <c r="Q48" s="137">
        <f t="shared" ca="1" si="52"/>
        <v>26772.672011809522</v>
      </c>
      <c r="R48" s="137">
        <f t="shared" ca="1" si="52"/>
        <v>37346.673477159187</v>
      </c>
      <c r="S48" s="137">
        <f t="shared" ca="1" si="52"/>
        <v>47888.277600508845</v>
      </c>
      <c r="T48" s="137">
        <f t="shared" ca="1" si="52"/>
        <v>58397.160409858509</v>
      </c>
      <c r="U48" s="137">
        <f t="shared" ca="1" si="52"/>
        <v>68872.99469120818</v>
      </c>
      <c r="V48" s="137">
        <f t="shared" ca="1" si="52"/>
        <v>79315.449960557846</v>
      </c>
      <c r="W48" s="137">
        <f t="shared" ca="1" si="52"/>
        <v>89724.192425907517</v>
      </c>
      <c r="X48" s="137">
        <f t="shared" ca="1" si="52"/>
        <v>100098.88495925718</v>
      </c>
      <c r="Y48" s="137">
        <f t="shared" ca="1" si="52"/>
        <v>110439.18706260683</v>
      </c>
      <c r="Z48" s="137">
        <f t="shared" ca="1" si="52"/>
        <v>120744.7548319565</v>
      </c>
      <c r="AA48" s="138">
        <f t="shared" ca="1" si="52"/>
        <v>131081.19330425854</v>
      </c>
      <c r="AB48" s="138">
        <f t="shared" ca="1" si="52"/>
        <v>141382.19928256058</v>
      </c>
      <c r="AC48" s="139">
        <f t="shared" ca="1" si="52"/>
        <v>63158.858440862648</v>
      </c>
      <c r="AD48" s="139">
        <f t="shared" ca="1" si="52"/>
        <v>3152.4403376245536</v>
      </c>
      <c r="AE48" s="139">
        <f t="shared" ca="1" si="52"/>
        <v>-56853.977765613534</v>
      </c>
      <c r="AF48" s="139">
        <f t="shared" ca="1" si="52"/>
        <v>-116860.39586885163</v>
      </c>
      <c r="AG48" s="139">
        <f t="shared" ca="1" si="52"/>
        <v>-176866.81397208973</v>
      </c>
      <c r="AH48" s="139">
        <f t="shared" ca="1" si="52"/>
        <v>-236873.23207532783</v>
      </c>
      <c r="AI48" s="139">
        <f t="shared" ref="AI48:BJ48" ca="1" si="53">AI40</f>
        <v>-310103.80917142308</v>
      </c>
      <c r="AJ48" s="139">
        <f t="shared" ca="1" si="53"/>
        <v>-385515.15918142308</v>
      </c>
      <c r="AK48" s="139">
        <f t="shared" ca="1" si="53"/>
        <v>-460926.50919142307</v>
      </c>
      <c r="AL48" s="139">
        <f t="shared" ca="1" si="53"/>
        <v>-536337.85920142313</v>
      </c>
      <c r="AM48" s="139">
        <f t="shared" ca="1" si="53"/>
        <v>-611749.20921142306</v>
      </c>
      <c r="AN48" s="139">
        <f t="shared" ca="1" si="53"/>
        <v>-687160.559221423</v>
      </c>
      <c r="AO48" s="139">
        <f t="shared" ca="1" si="53"/>
        <v>-762571.90923142293</v>
      </c>
      <c r="AP48" s="139">
        <f t="shared" ca="1" si="53"/>
        <v>-837983.25924142287</v>
      </c>
      <c r="AQ48" s="139">
        <f t="shared" ca="1" si="53"/>
        <v>-913394.60925142281</v>
      </c>
      <c r="AR48" s="139">
        <f t="shared" ca="1" si="53"/>
        <v>-988805.95926142274</v>
      </c>
      <c r="AS48" s="139">
        <f t="shared" ca="1" si="53"/>
        <v>-1064217.3092714227</v>
      </c>
      <c r="AT48" s="139">
        <f t="shared" ca="1" si="53"/>
        <v>-1139628.6592814226</v>
      </c>
      <c r="AU48" s="139">
        <f t="shared" ca="1" si="53"/>
        <v>-1215040.0092914226</v>
      </c>
      <c r="AV48" s="139">
        <f t="shared" ca="1" si="53"/>
        <v>-1290451.3593014225</v>
      </c>
      <c r="AW48" s="139">
        <f t="shared" ca="1" si="53"/>
        <v>-1365862.7093114224</v>
      </c>
      <c r="AX48" s="139">
        <f t="shared" ca="1" si="53"/>
        <v>-1441274.0593214224</v>
      </c>
      <c r="AY48" s="139">
        <f t="shared" ca="1" si="53"/>
        <v>-1516685.4093314223</v>
      </c>
      <c r="AZ48" s="139">
        <f t="shared" ca="1" si="53"/>
        <v>-1592096.7593414222</v>
      </c>
      <c r="BA48" s="139">
        <f t="shared" ca="1" si="53"/>
        <v>-1667508.1093514222</v>
      </c>
      <c r="BB48" s="139">
        <f t="shared" ca="1" si="53"/>
        <v>-1742919.4593614221</v>
      </c>
      <c r="BC48" s="139">
        <f t="shared" ca="1" si="53"/>
        <v>-1818330.809371422</v>
      </c>
      <c r="BD48" s="139">
        <f t="shared" ca="1" si="53"/>
        <v>-1893742.159381422</v>
      </c>
      <c r="BE48" s="139">
        <f t="shared" ca="1" si="53"/>
        <v>-1969153.5093914219</v>
      </c>
      <c r="BF48" s="139">
        <f t="shared" ca="1" si="53"/>
        <v>-2044564.8594014219</v>
      </c>
      <c r="BG48" s="139">
        <f t="shared" ca="1" si="53"/>
        <v>-2119976.2094114218</v>
      </c>
      <c r="BH48" s="139">
        <f t="shared" ca="1" si="53"/>
        <v>-2195387.559421422</v>
      </c>
      <c r="BI48" s="139">
        <f t="shared" ca="1" si="53"/>
        <v>-2270798.9094314221</v>
      </c>
      <c r="BJ48" s="140">
        <f t="shared" ca="1" si="53"/>
        <v>-2346210.2594414223</v>
      </c>
    </row>
    <row r="49" spans="1:62" s="182" customFormat="1" ht="15" customHeight="1" x14ac:dyDescent="0.2">
      <c r="A49" s="191" t="s">
        <v>103</v>
      </c>
      <c r="B49" s="101"/>
      <c r="C49" s="137">
        <f>C14*Исходные_данные!$B$44</f>
        <v>0</v>
      </c>
      <c r="D49" s="137">
        <f>D14*Исходные_данные!$B$44</f>
        <v>0</v>
      </c>
      <c r="E49" s="137">
        <f>E14*Исходные_данные!$B$44</f>
        <v>0</v>
      </c>
      <c r="F49" s="137">
        <f>F14*Исходные_данные!$B$44</f>
        <v>0</v>
      </c>
      <c r="G49" s="137">
        <f>G14*Исходные_данные!$B$44</f>
        <v>0</v>
      </c>
      <c r="H49" s="137">
        <f>H14*Исходные_данные!$B$44</f>
        <v>0</v>
      </c>
      <c r="I49" s="137">
        <f>I14*Исходные_данные!$B$44</f>
        <v>7051.5000000000009</v>
      </c>
      <c r="J49" s="137">
        <f>J14*Исходные_данные!$B$44</f>
        <v>17628.75</v>
      </c>
      <c r="K49" s="137">
        <f>K14*Исходные_данные!$B$44</f>
        <v>35257.5</v>
      </c>
      <c r="L49" s="137">
        <f>L14*Исходные_данные!$B$44</f>
        <v>35257.5</v>
      </c>
      <c r="M49" s="137">
        <f>M14*Исходные_данные!$B$44</f>
        <v>35257.5</v>
      </c>
      <c r="N49" s="137">
        <f>N14*Исходные_данные!$B$44</f>
        <v>42309.000000000007</v>
      </c>
      <c r="O49" s="137">
        <f>O14*Исходные_данные!$B$44</f>
        <v>56412.000000000007</v>
      </c>
      <c r="P49" s="137">
        <f>P14*Исходные_данные!$B$44</f>
        <v>70515</v>
      </c>
      <c r="Q49" s="137">
        <f>Q14*Исходные_данные!$B$44</f>
        <v>70515</v>
      </c>
      <c r="R49" s="137">
        <f>R14*Исходные_данные!$B$44</f>
        <v>70515</v>
      </c>
      <c r="S49" s="137">
        <f>S14*Исходные_данные!$B$44</f>
        <v>70515</v>
      </c>
      <c r="T49" s="137">
        <f>T14*Исходные_данные!$B$44</f>
        <v>70515</v>
      </c>
      <c r="U49" s="137">
        <f>U14*Исходные_данные!$B$44</f>
        <v>70515</v>
      </c>
      <c r="V49" s="137">
        <f>V14*Исходные_данные!$B$44</f>
        <v>70515</v>
      </c>
      <c r="W49" s="137">
        <f>W14*Исходные_данные!$B$44</f>
        <v>70515</v>
      </c>
      <c r="X49" s="137">
        <f>X14*Исходные_данные!$B$44</f>
        <v>70515</v>
      </c>
      <c r="Y49" s="137">
        <f>Y14*Исходные_данные!$B$44</f>
        <v>70515</v>
      </c>
      <c r="Z49" s="137">
        <f>Z14*Исходные_данные!$B$44</f>
        <v>70515</v>
      </c>
      <c r="AA49" s="138">
        <f>AA14*Исходные_данные!$B$44</f>
        <v>70515</v>
      </c>
      <c r="AB49" s="138">
        <f>AB14*Исходные_данные!$B$44</f>
        <v>70515</v>
      </c>
      <c r="AC49" s="139">
        <f>AC14*Исходные_данные!$B$44</f>
        <v>70515</v>
      </c>
      <c r="AD49" s="139">
        <f>AD14*Исходные_данные!$B$44</f>
        <v>70515</v>
      </c>
      <c r="AE49" s="139">
        <f>AE14*Исходные_данные!$B$44</f>
        <v>70515</v>
      </c>
      <c r="AF49" s="139">
        <f>AF14*Исходные_данные!$B$44</f>
        <v>70515</v>
      </c>
      <c r="AG49" s="139">
        <f>AG14*Исходные_данные!$B$44</f>
        <v>70515</v>
      </c>
      <c r="AH49" s="139">
        <f>AH14*Исходные_данные!$B$44</f>
        <v>70515</v>
      </c>
      <c r="AI49" s="139">
        <f>AI14*Исходные_данные!$B$44</f>
        <v>70515</v>
      </c>
      <c r="AJ49" s="139">
        <f>AJ14*Исходные_данные!$B$44</f>
        <v>70515</v>
      </c>
      <c r="AK49" s="139">
        <f>AK14*Исходные_данные!$B$44</f>
        <v>70515</v>
      </c>
      <c r="AL49" s="139">
        <f>AL14*Исходные_данные!$B$44</f>
        <v>70515</v>
      </c>
      <c r="AM49" s="139">
        <f>AM14*Исходные_данные!$B$44</f>
        <v>70515</v>
      </c>
      <c r="AN49" s="139">
        <f>AN14*Исходные_данные!$B$44</f>
        <v>70515</v>
      </c>
      <c r="AO49" s="139">
        <f>AO14*Исходные_данные!$B$44</f>
        <v>70515</v>
      </c>
      <c r="AP49" s="139">
        <f>AP14*Исходные_данные!$B$44</f>
        <v>70515</v>
      </c>
      <c r="AQ49" s="139">
        <f>AQ14*Исходные_данные!$B$44</f>
        <v>70515</v>
      </c>
      <c r="AR49" s="139">
        <f>AR14*Исходные_данные!$B$44</f>
        <v>70515</v>
      </c>
      <c r="AS49" s="139">
        <f>AS14*Исходные_данные!$B$44</f>
        <v>70515</v>
      </c>
      <c r="AT49" s="139">
        <f>AT14*Исходные_данные!$B$44</f>
        <v>70515</v>
      </c>
      <c r="AU49" s="139">
        <f>AU14*Исходные_данные!$B$44</f>
        <v>70515</v>
      </c>
      <c r="AV49" s="139">
        <f>AV14*Исходные_данные!$B$44</f>
        <v>70515</v>
      </c>
      <c r="AW49" s="139">
        <f>AW14*Исходные_данные!$B$44</f>
        <v>70515</v>
      </c>
      <c r="AX49" s="139">
        <f>AX14*Исходные_данные!$B$44</f>
        <v>70515</v>
      </c>
      <c r="AY49" s="139">
        <f>AY14*Исходные_данные!$B$44</f>
        <v>70515</v>
      </c>
      <c r="AZ49" s="139">
        <f>AZ14*Исходные_данные!$B$44</f>
        <v>70515</v>
      </c>
      <c r="BA49" s="139">
        <f>BA14*Исходные_данные!$B$44</f>
        <v>70515</v>
      </c>
      <c r="BB49" s="139">
        <f>BB14*Исходные_данные!$B$44</f>
        <v>70515</v>
      </c>
      <c r="BC49" s="139">
        <f>BC14*Исходные_данные!$B$44</f>
        <v>70515</v>
      </c>
      <c r="BD49" s="139">
        <f>BD14*Исходные_данные!$B$44</f>
        <v>70515</v>
      </c>
      <c r="BE49" s="139">
        <f>BE14*Исходные_данные!$B$44</f>
        <v>70515</v>
      </c>
      <c r="BF49" s="139">
        <f>BF14*Исходные_данные!$B$44</f>
        <v>70515</v>
      </c>
      <c r="BG49" s="139">
        <f>BG14*Исходные_данные!$B$44</f>
        <v>70515</v>
      </c>
      <c r="BH49" s="139">
        <f>BH14*Исходные_данные!$B$44</f>
        <v>70515</v>
      </c>
      <c r="BI49" s="139">
        <f>BI14*Исходные_данные!$B$44</f>
        <v>70515</v>
      </c>
      <c r="BJ49" s="140">
        <f>BJ14*Исходные_данные!$B$44</f>
        <v>70515</v>
      </c>
    </row>
    <row r="50" spans="1:62" s="182" customFormat="1" ht="15" customHeight="1" x14ac:dyDescent="0.2">
      <c r="A50" s="191" t="s">
        <v>104</v>
      </c>
      <c r="B50" s="101"/>
      <c r="C50" s="137">
        <f ca="1">SUM($C$8:C8)-SUM($C$9:C9)</f>
        <v>0</v>
      </c>
      <c r="D50" s="137">
        <f ca="1">SUM($C$8:D8)-SUM($C$9:D9)</f>
        <v>0</v>
      </c>
      <c r="E50" s="137">
        <f ca="1">SUM($C$8:E8)-SUM($C$9:E9)</f>
        <v>0</v>
      </c>
      <c r="F50" s="137">
        <f ca="1">SUM($C$8:F8)-SUM($C$9:F9)</f>
        <v>0</v>
      </c>
      <c r="G50" s="137">
        <f ca="1">SUM($C$8:G8)-SUM($C$9:G9)</f>
        <v>0</v>
      </c>
      <c r="H50" s="137">
        <f ca="1">SUM($C$8:H8)-SUM($C$9:H9)</f>
        <v>0</v>
      </c>
      <c r="I50" s="137">
        <f ca="1">SUM($C$8:I8)-SUM($C$9:I9)</f>
        <v>11130</v>
      </c>
      <c r="J50" s="137">
        <f ca="1">SUM($C$8:J8)-SUM($C$9:J9)</f>
        <v>27825</v>
      </c>
      <c r="K50" s="137">
        <f ca="1">SUM($C$8:K8)-SUM($C$9:K9)</f>
        <v>55650</v>
      </c>
      <c r="L50" s="137">
        <f ca="1">SUM($C$8:L8)-SUM($C$9:L9)</f>
        <v>55650</v>
      </c>
      <c r="M50" s="137">
        <f ca="1">SUM($C$8:M8)-SUM($C$9:M9)</f>
        <v>55650</v>
      </c>
      <c r="N50" s="137">
        <f ca="1">SUM($C$8:N8)-SUM($C$9:N9)</f>
        <v>66780</v>
      </c>
      <c r="O50" s="137">
        <f ca="1">SUM($C$8:O8)-SUM($C$9:O9)</f>
        <v>89040</v>
      </c>
      <c r="P50" s="137">
        <f ca="1">SUM($C$8:P8)-SUM($C$9:P9)</f>
        <v>111300</v>
      </c>
      <c r="Q50" s="137">
        <f ca="1">SUM($C$8:Q8)-SUM($C$9:Q9)</f>
        <v>111300</v>
      </c>
      <c r="R50" s="137">
        <f ca="1">SUM($C$8:R8)-SUM($C$9:R9)</f>
        <v>111300</v>
      </c>
      <c r="S50" s="137">
        <f ca="1">SUM($C$8:S8)-SUM($C$9:S9)</f>
        <v>111300</v>
      </c>
      <c r="T50" s="137">
        <f ca="1">SUM($C$8:T8)-SUM($C$9:T9)</f>
        <v>111300</v>
      </c>
      <c r="U50" s="137">
        <f ca="1">SUM($C$8:U8)-SUM($C$9:U9)</f>
        <v>111300</v>
      </c>
      <c r="V50" s="137">
        <f ca="1">SUM($C$8:V8)-SUM($C$9:V9)</f>
        <v>111300</v>
      </c>
      <c r="W50" s="137">
        <f ca="1">SUM($C$8:W8)-SUM($C$9:W9)</f>
        <v>111300</v>
      </c>
      <c r="X50" s="137">
        <f ca="1">SUM($C$8:X8)-SUM($C$9:X9)</f>
        <v>111300</v>
      </c>
      <c r="Y50" s="137">
        <f ca="1">SUM($C$8:Y8)-SUM($C$9:Y9)</f>
        <v>111300</v>
      </c>
      <c r="Z50" s="137">
        <f ca="1">SUM($C$8:Z8)-SUM($C$9:Z9)</f>
        <v>111300</v>
      </c>
      <c r="AA50" s="138">
        <f ca="1">SUM($C$8:AA8)-SUM($C$9:AA9)</f>
        <v>111300</v>
      </c>
      <c r="AB50" s="138">
        <f ca="1">SUM($C$8:AB8)-SUM($C$9:AB9)</f>
        <v>111300</v>
      </c>
      <c r="AC50" s="139">
        <f ca="1">SUM($C$8:AC8)-SUM($C$9:AC9)</f>
        <v>111300</v>
      </c>
      <c r="AD50" s="139">
        <f ca="1">SUM($C$8:AD8)-SUM($C$9:AD9)</f>
        <v>111300</v>
      </c>
      <c r="AE50" s="139">
        <f ca="1">SUM($C$8:AE8)-SUM($C$9:AE9)</f>
        <v>111300</v>
      </c>
      <c r="AF50" s="139">
        <f ca="1">SUM($C$8:AF8)-SUM($C$9:AF9)</f>
        <v>111300</v>
      </c>
      <c r="AG50" s="139">
        <f ca="1">SUM($C$8:AG8)-SUM($C$9:AG9)</f>
        <v>111300</v>
      </c>
      <c r="AH50" s="139">
        <f ca="1">SUM($C$8:AH8)-SUM($C$9:AH9)</f>
        <v>111300</v>
      </c>
      <c r="AI50" s="139">
        <f ca="1">SUM($C$8:AI8)-SUM($C$9:AI9)</f>
        <v>111300</v>
      </c>
      <c r="AJ50" s="139">
        <f ca="1">SUM($C$8:AJ8)-SUM($C$9:AJ9)</f>
        <v>111300</v>
      </c>
      <c r="AK50" s="139">
        <f ca="1">SUM($C$8:AK8)-SUM($C$9:AK9)</f>
        <v>111300</v>
      </c>
      <c r="AL50" s="139">
        <f ca="1">SUM($C$8:AL8)-SUM($C$9:AL9)</f>
        <v>111300</v>
      </c>
      <c r="AM50" s="139">
        <f ca="1">SUM($C$8:AM8)-SUM($C$9:AM9)</f>
        <v>111300</v>
      </c>
      <c r="AN50" s="139">
        <f ca="1">SUM($C$8:AN8)-SUM($C$9:AN9)</f>
        <v>111300</v>
      </c>
      <c r="AO50" s="139">
        <f ca="1">SUM($C$8:AO8)-SUM($C$9:AO9)</f>
        <v>111300</v>
      </c>
      <c r="AP50" s="139">
        <f ca="1">SUM($C$8:AP8)-SUM($C$9:AP9)</f>
        <v>111300</v>
      </c>
      <c r="AQ50" s="139">
        <f ca="1">SUM($C$8:AQ8)-SUM($C$9:AQ9)</f>
        <v>111300</v>
      </c>
      <c r="AR50" s="139">
        <f ca="1">SUM($C$8:AR8)-SUM($C$9:AR9)</f>
        <v>111300</v>
      </c>
      <c r="AS50" s="139">
        <f ca="1">SUM($C$8:AS8)-SUM($C$9:AS9)</f>
        <v>111300</v>
      </c>
      <c r="AT50" s="139">
        <f ca="1">SUM($C$8:AT8)-SUM($C$9:AT9)</f>
        <v>111300</v>
      </c>
      <c r="AU50" s="139">
        <f ca="1">SUM($C$8:AU8)-SUM($C$9:AU9)</f>
        <v>111300</v>
      </c>
      <c r="AV50" s="139">
        <f ca="1">SUM($C$8:AV8)-SUM($C$9:AV9)</f>
        <v>111300</v>
      </c>
      <c r="AW50" s="139">
        <f ca="1">SUM($C$8:AW8)-SUM($C$9:AW9)</f>
        <v>111300</v>
      </c>
      <c r="AX50" s="139">
        <f ca="1">SUM($C$8:AX8)-SUM($C$9:AX9)</f>
        <v>111300</v>
      </c>
      <c r="AY50" s="139">
        <f ca="1">SUM($C$8:AY8)-SUM($C$9:AY9)</f>
        <v>111300</v>
      </c>
      <c r="AZ50" s="139">
        <f ca="1">SUM($C$8:AZ8)-SUM($C$9:AZ9)</f>
        <v>111300</v>
      </c>
      <c r="BA50" s="139">
        <f ca="1">SUM($C$8:BA8)-SUM($C$9:BA9)</f>
        <v>111300</v>
      </c>
      <c r="BB50" s="139">
        <f ca="1">SUM($C$8:BB8)-SUM($C$9:BB9)</f>
        <v>111300</v>
      </c>
      <c r="BC50" s="139">
        <f ca="1">SUM($C$8:BC8)-SUM($C$9:BC9)</f>
        <v>111300</v>
      </c>
      <c r="BD50" s="139">
        <f ca="1">SUM($C$8:BD8)-SUM($C$9:BD9)</f>
        <v>111300</v>
      </c>
      <c r="BE50" s="139">
        <f ca="1">SUM($C$8:BE8)-SUM($C$9:BE9)</f>
        <v>111300</v>
      </c>
      <c r="BF50" s="139">
        <f ca="1">SUM($C$8:BF8)-SUM($C$9:BF9)</f>
        <v>111300</v>
      </c>
      <c r="BG50" s="139">
        <f ca="1">SUM($C$8:BG8)-SUM($C$9:BG9)</f>
        <v>111300</v>
      </c>
      <c r="BH50" s="139">
        <f ca="1">SUM($C$8:BH8)-SUM($C$9:BH9)</f>
        <v>111300</v>
      </c>
      <c r="BI50" s="139">
        <f ca="1">SUM($C$8:BI8)-SUM($C$9:BI9)</f>
        <v>111300</v>
      </c>
      <c r="BJ50" s="140">
        <f ca="1">SUM($C$8:BJ8)-SUM($C$9:BJ9)</f>
        <v>111300</v>
      </c>
    </row>
    <row r="51" spans="1:62" s="182" customFormat="1" ht="15" customHeight="1" x14ac:dyDescent="0.2">
      <c r="A51" s="190" t="s">
        <v>105</v>
      </c>
      <c r="B51" s="192"/>
      <c r="C51" s="136">
        <f t="shared" ref="C51:AH51" ca="1" si="54">SUM(C48:C50)</f>
        <v>0</v>
      </c>
      <c r="D51" s="136">
        <f t="shared" ca="1" si="54"/>
        <v>0</v>
      </c>
      <c r="E51" s="136">
        <f t="shared" ca="1" si="54"/>
        <v>0</v>
      </c>
      <c r="F51" s="136">
        <f t="shared" ca="1" si="54"/>
        <v>0</v>
      </c>
      <c r="G51" s="136">
        <f t="shared" ca="1" si="54"/>
        <v>0</v>
      </c>
      <c r="H51" s="136">
        <f t="shared" ca="1" si="54"/>
        <v>0</v>
      </c>
      <c r="I51" s="137">
        <f t="shared" ca="1" si="54"/>
        <v>18181.5</v>
      </c>
      <c r="J51" s="137">
        <f t="shared" ca="1" si="54"/>
        <v>45453.75</v>
      </c>
      <c r="K51" s="137">
        <f t="shared" ca="1" si="54"/>
        <v>90907.5</v>
      </c>
      <c r="L51" s="137">
        <f t="shared" ca="1" si="54"/>
        <v>103725.79484</v>
      </c>
      <c r="M51" s="137">
        <f t="shared" ca="1" si="54"/>
        <v>114331.59099647618</v>
      </c>
      <c r="N51" s="137">
        <f t="shared" ca="1" si="54"/>
        <v>128105.7363922857</v>
      </c>
      <c r="O51" s="137">
        <f t="shared" ca="1" si="54"/>
        <v>148405.48178809523</v>
      </c>
      <c r="P51" s="137">
        <f t="shared" ca="1" si="54"/>
        <v>181815</v>
      </c>
      <c r="Q51" s="137">
        <f t="shared" ca="1" si="54"/>
        <v>208587.67201180954</v>
      </c>
      <c r="R51" s="137">
        <f t="shared" ca="1" si="54"/>
        <v>219161.67347715917</v>
      </c>
      <c r="S51" s="137">
        <f t="shared" ca="1" si="54"/>
        <v>229703.27760050885</v>
      </c>
      <c r="T51" s="137">
        <f t="shared" ca="1" si="54"/>
        <v>240212.16040985851</v>
      </c>
      <c r="U51" s="137">
        <f t="shared" ca="1" si="54"/>
        <v>250687.99469120818</v>
      </c>
      <c r="V51" s="137">
        <f t="shared" ca="1" si="54"/>
        <v>261130.44996055786</v>
      </c>
      <c r="W51" s="137">
        <f t="shared" ca="1" si="54"/>
        <v>271539.19242590753</v>
      </c>
      <c r="X51" s="137">
        <f t="shared" ca="1" si="54"/>
        <v>281913.88495925721</v>
      </c>
      <c r="Y51" s="137">
        <f t="shared" ca="1" si="54"/>
        <v>292254.1870626068</v>
      </c>
      <c r="Z51" s="137">
        <f t="shared" ca="1" si="54"/>
        <v>302559.75483195647</v>
      </c>
      <c r="AA51" s="138">
        <f t="shared" ca="1" si="54"/>
        <v>312896.19330425852</v>
      </c>
      <c r="AB51" s="138">
        <f t="shared" ca="1" si="54"/>
        <v>323197.19928256061</v>
      </c>
      <c r="AC51" s="139">
        <f t="shared" ca="1" si="54"/>
        <v>244973.85844086265</v>
      </c>
      <c r="AD51" s="139">
        <f t="shared" ca="1" si="54"/>
        <v>184967.44033762455</v>
      </c>
      <c r="AE51" s="139">
        <f t="shared" ca="1" si="54"/>
        <v>124961.02223438647</v>
      </c>
      <c r="AF51" s="139">
        <f t="shared" ca="1" si="54"/>
        <v>64954.604131148371</v>
      </c>
      <c r="AG51" s="139">
        <f t="shared" ca="1" si="54"/>
        <v>4948.1860279102693</v>
      </c>
      <c r="AH51" s="139">
        <f t="shared" ca="1" si="54"/>
        <v>-55058.232075327833</v>
      </c>
      <c r="AI51" s="139">
        <f t="shared" ref="AI51:BJ51" ca="1" si="55">SUM(AI48:AI50)</f>
        <v>-128288.80917142308</v>
      </c>
      <c r="AJ51" s="139">
        <f t="shared" ca="1" si="55"/>
        <v>-203700.15918142308</v>
      </c>
      <c r="AK51" s="139">
        <f t="shared" ca="1" si="55"/>
        <v>-279111.50919142307</v>
      </c>
      <c r="AL51" s="139">
        <f t="shared" ca="1" si="55"/>
        <v>-354522.85920142313</v>
      </c>
      <c r="AM51" s="139">
        <f t="shared" ca="1" si="55"/>
        <v>-429934.20921142306</v>
      </c>
      <c r="AN51" s="139">
        <f t="shared" ca="1" si="55"/>
        <v>-505345.559221423</v>
      </c>
      <c r="AO51" s="139">
        <f t="shared" ca="1" si="55"/>
        <v>-580756.90923142293</v>
      </c>
      <c r="AP51" s="139">
        <f t="shared" ca="1" si="55"/>
        <v>-656168.25924142287</v>
      </c>
      <c r="AQ51" s="139">
        <f t="shared" ca="1" si="55"/>
        <v>-731579.60925142281</v>
      </c>
      <c r="AR51" s="139">
        <f t="shared" ca="1" si="55"/>
        <v>-806990.95926142274</v>
      </c>
      <c r="AS51" s="139">
        <f t="shared" ca="1" si="55"/>
        <v>-882402.30927142268</v>
      </c>
      <c r="AT51" s="139">
        <f t="shared" ca="1" si="55"/>
        <v>-957813.65928142262</v>
      </c>
      <c r="AU51" s="139">
        <f t="shared" ca="1" si="55"/>
        <v>-1033225.0092914226</v>
      </c>
      <c r="AV51" s="139">
        <f t="shared" ca="1" si="55"/>
        <v>-1108636.3593014225</v>
      </c>
      <c r="AW51" s="139">
        <f t="shared" ca="1" si="55"/>
        <v>-1184047.7093114224</v>
      </c>
      <c r="AX51" s="139">
        <f t="shared" ca="1" si="55"/>
        <v>-1259459.0593214224</v>
      </c>
      <c r="AY51" s="139">
        <f t="shared" ca="1" si="55"/>
        <v>-1334870.4093314223</v>
      </c>
      <c r="AZ51" s="139">
        <f t="shared" ca="1" si="55"/>
        <v>-1410281.7593414222</v>
      </c>
      <c r="BA51" s="139">
        <f t="shared" ca="1" si="55"/>
        <v>-1485693.1093514222</v>
      </c>
      <c r="BB51" s="139">
        <f t="shared" ca="1" si="55"/>
        <v>-1561104.4593614221</v>
      </c>
      <c r="BC51" s="139">
        <f t="shared" ca="1" si="55"/>
        <v>-1636515.809371422</v>
      </c>
      <c r="BD51" s="139">
        <f t="shared" ca="1" si="55"/>
        <v>-1711927.159381422</v>
      </c>
      <c r="BE51" s="139">
        <f t="shared" ca="1" si="55"/>
        <v>-1787338.5093914219</v>
      </c>
      <c r="BF51" s="139">
        <f t="shared" ca="1" si="55"/>
        <v>-1862749.8594014219</v>
      </c>
      <c r="BG51" s="139">
        <f t="shared" ca="1" si="55"/>
        <v>-1938161.2094114218</v>
      </c>
      <c r="BH51" s="139">
        <f t="shared" ca="1" si="55"/>
        <v>-2013572.559421422</v>
      </c>
      <c r="BI51" s="139">
        <f t="shared" ca="1" si="55"/>
        <v>-2088983.9094314221</v>
      </c>
      <c r="BJ51" s="140">
        <f t="shared" ca="1" si="55"/>
        <v>-2164395.2594414223</v>
      </c>
    </row>
    <row r="52" spans="1:62" s="182" customFormat="1" ht="15" customHeight="1" x14ac:dyDescent="0.2">
      <c r="A52" s="190" t="s">
        <v>106</v>
      </c>
      <c r="B52" s="101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8"/>
      <c r="AB52" s="138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40"/>
    </row>
    <row r="53" spans="1:62" s="182" customFormat="1" ht="15" customHeight="1" x14ac:dyDescent="0.2">
      <c r="A53" s="191" t="s">
        <v>107</v>
      </c>
      <c r="B53" s="101"/>
      <c r="C53" s="137">
        <f>Исходные_данные!C18+Исходные_данные!C19-C31</f>
        <v>14000</v>
      </c>
      <c r="D53" s="137">
        <f>C53+Исходные_данные!D18+Исходные_данные!D19-D31</f>
        <v>14000</v>
      </c>
      <c r="E53" s="137">
        <f>D53+Исходные_данные!E18+Исходные_данные!E19-E31</f>
        <v>27700</v>
      </c>
      <c r="F53" s="137">
        <f>E53+Исходные_данные!F18+Исходные_данные!F19-F31</f>
        <v>134234.45238095237</v>
      </c>
      <c r="G53" s="137">
        <f>F53+Исходные_данные!G18+Исходные_данные!G19-G31</f>
        <v>132950.90476190473</v>
      </c>
      <c r="H53" s="137">
        <f>G53+Исходные_данные!H18+Исходные_данные!H19-H31</f>
        <v>131667.3571428571</v>
      </c>
      <c r="I53" s="137">
        <f>H53+Исходные_данные!I18+Исходные_данные!I19-I31</f>
        <v>130383.80952380948</v>
      </c>
      <c r="J53" s="137">
        <f>I53+Исходные_данные!J18+Исходные_данные!J19-J31</f>
        <v>129100.26190476186</v>
      </c>
      <c r="K53" s="137">
        <f>J53+Исходные_данные!K18+Исходные_данные!K19-K31</f>
        <v>127816.71428571425</v>
      </c>
      <c r="L53" s="137">
        <f>K53+Исходные_данные!L18+Исходные_данные!L19-L31</f>
        <v>126533.16666666663</v>
      </c>
      <c r="M53" s="137">
        <f>L53+Исходные_данные!M18+Исходные_данные!M19-M31</f>
        <v>125249.61904761901</v>
      </c>
      <c r="N53" s="137">
        <f>M53+Исходные_данные!N18+Исходные_данные!N19-N31</f>
        <v>123966.07142857139</v>
      </c>
      <c r="O53" s="137">
        <f>N53+Исходные_данные!O18+Исходные_данные!O19-O31</f>
        <v>122682.52380952377</v>
      </c>
      <c r="P53" s="137">
        <f>O53+Исходные_данные!P18+Исходные_данные!P19-P31</f>
        <v>121398.97619047615</v>
      </c>
      <c r="Q53" s="137">
        <f>P53+Исходные_данные!Q18+Исходные_данные!Q19-Q31</f>
        <v>120115.42857142854</v>
      </c>
      <c r="R53" s="137">
        <f>Q53+Исходные_данные!R18+Исходные_данные!R19-R31</f>
        <v>118831.88095238092</v>
      </c>
      <c r="S53" s="137">
        <f>R53+Исходные_данные!S18+Исходные_данные!S19-S31</f>
        <v>117548.3333333333</v>
      </c>
      <c r="T53" s="137">
        <f>S53+Исходные_данные!T18+Исходные_данные!T19-T31</f>
        <v>116264.78571428568</v>
      </c>
      <c r="U53" s="137">
        <f>T53+Исходные_данные!U18+Исходные_данные!U19-U31</f>
        <v>114981.23809523806</v>
      </c>
      <c r="V53" s="137">
        <f>U53+Исходные_данные!V18+Исходные_данные!V19-V31</f>
        <v>113697.69047619044</v>
      </c>
      <c r="W53" s="137">
        <f>V53+Исходные_данные!W18+Исходные_данные!W19-W31</f>
        <v>112414.14285714283</v>
      </c>
      <c r="X53" s="137">
        <f>W53+Исходные_данные!X18+Исходные_данные!X19-X31</f>
        <v>111130.59523809521</v>
      </c>
      <c r="Y53" s="137">
        <f>X53+Исходные_данные!Y18+Исходные_данные!Y19-Y31</f>
        <v>109847.04761904759</v>
      </c>
      <c r="Z53" s="137">
        <f>Y53+Исходные_данные!Z18+Исходные_данные!Z19-Z31</f>
        <v>108563.49999999997</v>
      </c>
      <c r="AA53" s="138">
        <f>Z53+Исходные_данные!AA18+Исходные_данные!AA19-AA31</f>
        <v>106950.19047619044</v>
      </c>
      <c r="AB53" s="138">
        <f>AA53+Исходные_данные!AB18+Исходные_данные!AB19-AB31</f>
        <v>105336.88095238092</v>
      </c>
      <c r="AC53" s="139">
        <f>AB53+Исходные_данные!AC18+Исходные_данные!AC19-AC31</f>
        <v>103723.57142857139</v>
      </c>
      <c r="AD53" s="139">
        <f>AC53+Исходные_данные!AD18+Исходные_данные!AD19-AD31</f>
        <v>102110.26190476186</v>
      </c>
      <c r="AE53" s="139">
        <f>AD53+Исходные_данные!AE18+Исходные_данные!AE19-AE31</f>
        <v>100496.95238095234</v>
      </c>
      <c r="AF53" s="139">
        <f>AE53+Исходные_данные!AF18+Исходные_данные!AF19-AF31</f>
        <v>98883.642857142811</v>
      </c>
      <c r="AG53" s="139">
        <f>AF53+Исходные_данные!AG18+Исходные_данные!AG19-AG31</f>
        <v>97270.333333333285</v>
      </c>
      <c r="AH53" s="139">
        <f>AG53+Исходные_данные!AH18+Исходные_данные!AH19-AH31</f>
        <v>95657.023809523758</v>
      </c>
      <c r="AI53" s="139">
        <f>AH53+Исходные_данные!AI18+Исходные_данные!AI19-AI31</f>
        <v>94043.714285714232</v>
      </c>
      <c r="AJ53" s="139">
        <f>AI53+Исходные_данные!AJ18+Исходные_данные!AJ19-AJ31</f>
        <v>92430.404761904705</v>
      </c>
      <c r="AK53" s="139">
        <f>AJ53+Исходные_данные!AK18+Исходные_данные!AK19-AK31</f>
        <v>90817.095238095179</v>
      </c>
      <c r="AL53" s="139">
        <f>AK53+Исходные_данные!AL18+Исходные_данные!AL19-AL31</f>
        <v>89203.785714285652</v>
      </c>
      <c r="AM53" s="139">
        <f>AL53+Исходные_данные!AM18+Исходные_данные!AM19-AM31</f>
        <v>87590.476190476125</v>
      </c>
      <c r="AN53" s="139">
        <f>AM53+Исходные_данные!AN18+Исходные_данные!AN19-AN31</f>
        <v>85977.166666666599</v>
      </c>
      <c r="AO53" s="139">
        <f>AN53+Исходные_данные!AO18+Исходные_данные!AO19-AO31</f>
        <v>84363.857142857072</v>
      </c>
      <c r="AP53" s="139">
        <f>AO53+Исходные_данные!AP18+Исходные_данные!AP19-AP31</f>
        <v>82750.547619047546</v>
      </c>
      <c r="AQ53" s="139">
        <f>AP53+Исходные_данные!AQ18+Исходные_данные!AQ19-AQ31</f>
        <v>81137.238095238019</v>
      </c>
      <c r="AR53" s="139">
        <f>AQ53+Исходные_данные!AR18+Исходные_данные!AR19-AR31</f>
        <v>79523.928571428492</v>
      </c>
      <c r="AS53" s="139">
        <f>AR53+Исходные_данные!AS18+Исходные_данные!AS19-AS31</f>
        <v>77910.619047618966</v>
      </c>
      <c r="AT53" s="139">
        <f>AS53+Исходные_данные!AT18+Исходные_данные!AT19-AT31</f>
        <v>76297.309523809439</v>
      </c>
      <c r="AU53" s="139">
        <f>AT53+Исходные_данные!AU18+Исходные_данные!AU19-AU31</f>
        <v>74683.999999999913</v>
      </c>
      <c r="AV53" s="139">
        <f>AU53+Исходные_данные!AV18+Исходные_данные!AV19-AV31</f>
        <v>73070.690476190386</v>
      </c>
      <c r="AW53" s="139">
        <f>AV53+Исходные_данные!AW18+Исходные_данные!AW19-AW31</f>
        <v>71457.38095238086</v>
      </c>
      <c r="AX53" s="139">
        <f>AW53+Исходные_данные!AX18+Исходные_данные!AX19-AX31</f>
        <v>69844.071428571333</v>
      </c>
      <c r="AY53" s="139">
        <f>AX53+Исходные_данные!AY18+Исходные_данные!AY19-AY31</f>
        <v>68230.761904761806</v>
      </c>
      <c r="AZ53" s="139">
        <f>AY53+Исходные_данные!AZ18+Исходные_данные!AZ19-AZ31</f>
        <v>66617.45238095228</v>
      </c>
      <c r="BA53" s="139">
        <f>AZ53+Исходные_данные!BA18+Исходные_данные!BA19-BA31</f>
        <v>65004.142857142753</v>
      </c>
      <c r="BB53" s="139">
        <f>BA53+Исходные_данные!BB18+Исходные_данные!BB19-BB31</f>
        <v>63390.833333333227</v>
      </c>
      <c r="BC53" s="139">
        <f>BB53+Исходные_данные!BC18+Исходные_данные!BC19-BC31</f>
        <v>61777.5238095237</v>
      </c>
      <c r="BD53" s="139">
        <f>BC53+Исходные_данные!BD18+Исходные_данные!BD19-BD31</f>
        <v>60164.214285714173</v>
      </c>
      <c r="BE53" s="139">
        <f>BD53+Исходные_данные!BE18+Исходные_данные!BE19-BE31</f>
        <v>58550.904761904647</v>
      </c>
      <c r="BF53" s="139">
        <f>BE53+Исходные_данные!BF18+Исходные_данные!BF19-BF31</f>
        <v>56937.59523809512</v>
      </c>
      <c r="BG53" s="139">
        <f>BF53+Исходные_данные!BG18+Исходные_данные!BG19-BG31</f>
        <v>55324.285714285594</v>
      </c>
      <c r="BH53" s="139">
        <f>BG53+Исходные_данные!BH18+Исходные_данные!BH19-BH31</f>
        <v>53710.976190476067</v>
      </c>
      <c r="BI53" s="139">
        <f>BH53+Исходные_данные!BI18+Исходные_данные!BI19-BI31</f>
        <v>52097.666666666541</v>
      </c>
      <c r="BJ53" s="140">
        <f>BI53+Исходные_данные!BJ18+Исходные_данные!BJ19-BJ31</f>
        <v>50484.357142857014</v>
      </c>
    </row>
    <row r="54" spans="1:62" s="182" customFormat="1" ht="15" customHeight="1" x14ac:dyDescent="0.2">
      <c r="A54" s="191" t="s">
        <v>108</v>
      </c>
      <c r="B54" s="101"/>
      <c r="C54" s="137">
        <f t="shared" ref="C54:H55" si="56">SUMIF($J$4:$BV$4,"="&amp;C$3,$J54:$BV54)</f>
        <v>0</v>
      </c>
      <c r="D54" s="137">
        <f t="shared" si="56"/>
        <v>0</v>
      </c>
      <c r="E54" s="137">
        <f t="shared" si="56"/>
        <v>0</v>
      </c>
      <c r="F54" s="137">
        <f t="shared" si="56"/>
        <v>0</v>
      </c>
      <c r="G54" s="137">
        <f t="shared" si="56"/>
        <v>0</v>
      </c>
      <c r="H54" s="137">
        <f t="shared" si="56"/>
        <v>0</v>
      </c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8"/>
      <c r="AB54" s="138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40"/>
    </row>
    <row r="55" spans="1:62" s="182" customFormat="1" ht="15" customHeight="1" x14ac:dyDescent="0.2">
      <c r="A55" s="191" t="s">
        <v>109</v>
      </c>
      <c r="B55" s="101"/>
      <c r="C55" s="137">
        <f t="shared" si="56"/>
        <v>0</v>
      </c>
      <c r="D55" s="137">
        <f t="shared" si="56"/>
        <v>0</v>
      </c>
      <c r="E55" s="137">
        <f t="shared" si="56"/>
        <v>0</v>
      </c>
      <c r="F55" s="137">
        <f t="shared" si="56"/>
        <v>0</v>
      </c>
      <c r="G55" s="137">
        <f t="shared" si="56"/>
        <v>0</v>
      </c>
      <c r="H55" s="137">
        <f t="shared" si="56"/>
        <v>0</v>
      </c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8"/>
      <c r="AB55" s="138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40"/>
    </row>
    <row r="56" spans="1:62" s="182" customFormat="1" ht="15" customHeight="1" x14ac:dyDescent="0.2">
      <c r="A56" s="190" t="s">
        <v>110</v>
      </c>
      <c r="B56" s="192"/>
      <c r="C56" s="136">
        <f t="shared" ref="C56:AH56" si="57">SUM(C53:C55)</f>
        <v>14000</v>
      </c>
      <c r="D56" s="136">
        <f t="shared" si="57"/>
        <v>14000</v>
      </c>
      <c r="E56" s="136">
        <f t="shared" si="57"/>
        <v>27700</v>
      </c>
      <c r="F56" s="136">
        <f t="shared" si="57"/>
        <v>134234.45238095237</v>
      </c>
      <c r="G56" s="136">
        <f t="shared" si="57"/>
        <v>132950.90476190473</v>
      </c>
      <c r="H56" s="136">
        <f t="shared" si="57"/>
        <v>131667.3571428571</v>
      </c>
      <c r="I56" s="137">
        <f t="shared" si="57"/>
        <v>130383.80952380948</v>
      </c>
      <c r="J56" s="137">
        <f t="shared" si="57"/>
        <v>129100.26190476186</v>
      </c>
      <c r="K56" s="137">
        <f t="shared" si="57"/>
        <v>127816.71428571425</v>
      </c>
      <c r="L56" s="137">
        <f t="shared" si="57"/>
        <v>126533.16666666663</v>
      </c>
      <c r="M56" s="137">
        <f t="shared" si="57"/>
        <v>125249.61904761901</v>
      </c>
      <c r="N56" s="137">
        <f t="shared" si="57"/>
        <v>123966.07142857139</v>
      </c>
      <c r="O56" s="137">
        <f t="shared" si="57"/>
        <v>122682.52380952377</v>
      </c>
      <c r="P56" s="137">
        <f t="shared" si="57"/>
        <v>121398.97619047615</v>
      </c>
      <c r="Q56" s="137">
        <f t="shared" si="57"/>
        <v>120115.42857142854</v>
      </c>
      <c r="R56" s="137">
        <f t="shared" si="57"/>
        <v>118831.88095238092</v>
      </c>
      <c r="S56" s="137">
        <f t="shared" si="57"/>
        <v>117548.3333333333</v>
      </c>
      <c r="T56" s="137">
        <f t="shared" si="57"/>
        <v>116264.78571428568</v>
      </c>
      <c r="U56" s="137">
        <f t="shared" si="57"/>
        <v>114981.23809523806</v>
      </c>
      <c r="V56" s="137">
        <f t="shared" si="57"/>
        <v>113697.69047619044</v>
      </c>
      <c r="W56" s="137">
        <f t="shared" si="57"/>
        <v>112414.14285714283</v>
      </c>
      <c r="X56" s="137">
        <f t="shared" si="57"/>
        <v>111130.59523809521</v>
      </c>
      <c r="Y56" s="137">
        <f t="shared" si="57"/>
        <v>109847.04761904759</v>
      </c>
      <c r="Z56" s="137">
        <f t="shared" si="57"/>
        <v>108563.49999999997</v>
      </c>
      <c r="AA56" s="138">
        <f t="shared" si="57"/>
        <v>106950.19047619044</v>
      </c>
      <c r="AB56" s="138">
        <f t="shared" si="57"/>
        <v>105336.88095238092</v>
      </c>
      <c r="AC56" s="139">
        <f t="shared" si="57"/>
        <v>103723.57142857139</v>
      </c>
      <c r="AD56" s="139">
        <f t="shared" si="57"/>
        <v>102110.26190476186</v>
      </c>
      <c r="AE56" s="139">
        <f t="shared" si="57"/>
        <v>100496.95238095234</v>
      </c>
      <c r="AF56" s="139">
        <f t="shared" si="57"/>
        <v>98883.642857142811</v>
      </c>
      <c r="AG56" s="139">
        <f t="shared" si="57"/>
        <v>97270.333333333285</v>
      </c>
      <c r="AH56" s="139">
        <f t="shared" si="57"/>
        <v>95657.023809523758</v>
      </c>
      <c r="AI56" s="139">
        <f t="shared" ref="AI56:BJ56" si="58">SUM(AI53:AI55)</f>
        <v>94043.714285714232</v>
      </c>
      <c r="AJ56" s="139">
        <f t="shared" si="58"/>
        <v>92430.404761904705</v>
      </c>
      <c r="AK56" s="139">
        <f t="shared" si="58"/>
        <v>90817.095238095179</v>
      </c>
      <c r="AL56" s="139">
        <f t="shared" si="58"/>
        <v>89203.785714285652</v>
      </c>
      <c r="AM56" s="139">
        <f t="shared" si="58"/>
        <v>87590.476190476125</v>
      </c>
      <c r="AN56" s="139">
        <f t="shared" si="58"/>
        <v>85977.166666666599</v>
      </c>
      <c r="AO56" s="139">
        <f t="shared" si="58"/>
        <v>84363.857142857072</v>
      </c>
      <c r="AP56" s="139">
        <f t="shared" si="58"/>
        <v>82750.547619047546</v>
      </c>
      <c r="AQ56" s="139">
        <f t="shared" si="58"/>
        <v>81137.238095238019</v>
      </c>
      <c r="AR56" s="139">
        <f t="shared" si="58"/>
        <v>79523.928571428492</v>
      </c>
      <c r="AS56" s="139">
        <f t="shared" si="58"/>
        <v>77910.619047618966</v>
      </c>
      <c r="AT56" s="139">
        <f t="shared" si="58"/>
        <v>76297.309523809439</v>
      </c>
      <c r="AU56" s="139">
        <f t="shared" si="58"/>
        <v>74683.999999999913</v>
      </c>
      <c r="AV56" s="139">
        <f t="shared" si="58"/>
        <v>73070.690476190386</v>
      </c>
      <c r="AW56" s="139">
        <f t="shared" si="58"/>
        <v>71457.38095238086</v>
      </c>
      <c r="AX56" s="139">
        <f t="shared" si="58"/>
        <v>69844.071428571333</v>
      </c>
      <c r="AY56" s="139">
        <f t="shared" si="58"/>
        <v>68230.761904761806</v>
      </c>
      <c r="AZ56" s="139">
        <f t="shared" si="58"/>
        <v>66617.45238095228</v>
      </c>
      <c r="BA56" s="139">
        <f t="shared" si="58"/>
        <v>65004.142857142753</v>
      </c>
      <c r="BB56" s="139">
        <f t="shared" si="58"/>
        <v>63390.833333333227</v>
      </c>
      <c r="BC56" s="139">
        <f t="shared" si="58"/>
        <v>61777.5238095237</v>
      </c>
      <c r="BD56" s="139">
        <f t="shared" si="58"/>
        <v>60164.214285714173</v>
      </c>
      <c r="BE56" s="139">
        <f t="shared" si="58"/>
        <v>58550.904761904647</v>
      </c>
      <c r="BF56" s="139">
        <f t="shared" si="58"/>
        <v>56937.59523809512</v>
      </c>
      <c r="BG56" s="139">
        <f t="shared" si="58"/>
        <v>55324.285714285594</v>
      </c>
      <c r="BH56" s="139">
        <f t="shared" si="58"/>
        <v>53710.976190476067</v>
      </c>
      <c r="BI56" s="139">
        <f t="shared" si="58"/>
        <v>52097.666666666541</v>
      </c>
      <c r="BJ56" s="140">
        <f t="shared" si="58"/>
        <v>50484.357142857014</v>
      </c>
    </row>
    <row r="57" spans="1:62" s="182" customFormat="1" ht="15" customHeight="1" x14ac:dyDescent="0.2">
      <c r="A57" s="193" t="s">
        <v>111</v>
      </c>
      <c r="B57" s="194"/>
      <c r="C57" s="195">
        <f t="shared" ref="C57:AH57" ca="1" si="59">C51+C56</f>
        <v>14000</v>
      </c>
      <c r="D57" s="195">
        <f t="shared" ca="1" si="59"/>
        <v>14000</v>
      </c>
      <c r="E57" s="195">
        <f t="shared" ca="1" si="59"/>
        <v>27700</v>
      </c>
      <c r="F57" s="195">
        <f t="shared" ca="1" si="59"/>
        <v>134234.45238095237</v>
      </c>
      <c r="G57" s="195">
        <f t="shared" ca="1" si="59"/>
        <v>132950.90476190473</v>
      </c>
      <c r="H57" s="195">
        <f t="shared" ca="1" si="59"/>
        <v>131667.3571428571</v>
      </c>
      <c r="I57" s="195">
        <f t="shared" ca="1" si="59"/>
        <v>148565.30952380947</v>
      </c>
      <c r="J57" s="195">
        <f t="shared" ca="1" si="59"/>
        <v>174554.01190476186</v>
      </c>
      <c r="K57" s="195">
        <f t="shared" ca="1" si="59"/>
        <v>218724.21428571426</v>
      </c>
      <c r="L57" s="195">
        <f t="shared" ca="1" si="59"/>
        <v>230258.96150666662</v>
      </c>
      <c r="M57" s="195">
        <f t="shared" ca="1" si="59"/>
        <v>239581.21004409518</v>
      </c>
      <c r="N57" s="195">
        <f t="shared" ca="1" si="59"/>
        <v>252071.8078208571</v>
      </c>
      <c r="O57" s="195">
        <f t="shared" ca="1" si="59"/>
        <v>271088.00559761899</v>
      </c>
      <c r="P57" s="195">
        <f t="shared" ca="1" si="59"/>
        <v>303213.97619047615</v>
      </c>
      <c r="Q57" s="195">
        <f t="shared" ca="1" si="59"/>
        <v>328703.10058323806</v>
      </c>
      <c r="R57" s="195">
        <f t="shared" ca="1" si="59"/>
        <v>337993.55442954006</v>
      </c>
      <c r="S57" s="195">
        <f t="shared" ca="1" si="59"/>
        <v>347251.61093384214</v>
      </c>
      <c r="T57" s="195">
        <f t="shared" ca="1" si="59"/>
        <v>356476.94612414419</v>
      </c>
      <c r="U57" s="195">
        <f t="shared" ca="1" si="59"/>
        <v>365669.23278644623</v>
      </c>
      <c r="V57" s="195">
        <f t="shared" ca="1" si="59"/>
        <v>374828.14043674828</v>
      </c>
      <c r="W57" s="195">
        <f t="shared" ca="1" si="59"/>
        <v>383953.33528305037</v>
      </c>
      <c r="X57" s="195">
        <f t="shared" ca="1" si="59"/>
        <v>393044.48019735242</v>
      </c>
      <c r="Y57" s="195">
        <f t="shared" ca="1" si="59"/>
        <v>402101.23468165437</v>
      </c>
      <c r="Z57" s="195">
        <f t="shared" ca="1" si="59"/>
        <v>411123.25483195647</v>
      </c>
      <c r="AA57" s="196">
        <f t="shared" ca="1" si="59"/>
        <v>419846.38378044893</v>
      </c>
      <c r="AB57" s="196">
        <f t="shared" ca="1" si="59"/>
        <v>428534.08023494156</v>
      </c>
      <c r="AC57" s="197">
        <f t="shared" ca="1" si="59"/>
        <v>348697.42986943404</v>
      </c>
      <c r="AD57" s="197">
        <f t="shared" ca="1" si="59"/>
        <v>287077.70224238641</v>
      </c>
      <c r="AE57" s="197">
        <f t="shared" ca="1" si="59"/>
        <v>225457.97461533881</v>
      </c>
      <c r="AF57" s="197">
        <f t="shared" ca="1" si="59"/>
        <v>163838.24698829118</v>
      </c>
      <c r="AG57" s="197">
        <f t="shared" ca="1" si="59"/>
        <v>102218.51936124355</v>
      </c>
      <c r="AH57" s="197">
        <f t="shared" ca="1" si="59"/>
        <v>40598.791734195926</v>
      </c>
      <c r="AI57" s="197">
        <f t="shared" ref="AI57:BJ57" ca="1" si="60">AI51+AI56</f>
        <v>-34245.094885708852</v>
      </c>
      <c r="AJ57" s="197">
        <f t="shared" ca="1" si="60"/>
        <v>-111269.75441951837</v>
      </c>
      <c r="AK57" s="197">
        <f t="shared" ca="1" si="60"/>
        <v>-188294.41395332789</v>
      </c>
      <c r="AL57" s="197">
        <f t="shared" ca="1" si="60"/>
        <v>-265319.07348713744</v>
      </c>
      <c r="AM57" s="197">
        <f t="shared" ca="1" si="60"/>
        <v>-342343.73302094697</v>
      </c>
      <c r="AN57" s="197">
        <f t="shared" ca="1" si="60"/>
        <v>-419368.39255475637</v>
      </c>
      <c r="AO57" s="197">
        <f t="shared" ca="1" si="60"/>
        <v>-496393.05208856589</v>
      </c>
      <c r="AP57" s="197">
        <f t="shared" ca="1" si="60"/>
        <v>-573417.7116223753</v>
      </c>
      <c r="AQ57" s="197">
        <f t="shared" ca="1" si="60"/>
        <v>-650442.37115618482</v>
      </c>
      <c r="AR57" s="197">
        <f t="shared" ca="1" si="60"/>
        <v>-727467.03068999422</v>
      </c>
      <c r="AS57" s="197">
        <f t="shared" ca="1" si="60"/>
        <v>-804491.69022380374</v>
      </c>
      <c r="AT57" s="197">
        <f t="shared" ca="1" si="60"/>
        <v>-881516.34975761315</v>
      </c>
      <c r="AU57" s="197">
        <f t="shared" ca="1" si="60"/>
        <v>-958541.00929142267</v>
      </c>
      <c r="AV57" s="197">
        <f t="shared" ca="1" si="60"/>
        <v>-1035565.6688252321</v>
      </c>
      <c r="AW57" s="197">
        <f t="shared" ca="1" si="60"/>
        <v>-1112590.3283590416</v>
      </c>
      <c r="AX57" s="197">
        <f t="shared" ca="1" si="60"/>
        <v>-1189614.987892851</v>
      </c>
      <c r="AY57" s="197">
        <f t="shared" ca="1" si="60"/>
        <v>-1266639.6474266604</v>
      </c>
      <c r="AZ57" s="197">
        <f t="shared" ca="1" si="60"/>
        <v>-1343664.30696047</v>
      </c>
      <c r="BA57" s="197">
        <f t="shared" ca="1" si="60"/>
        <v>-1420688.9664942794</v>
      </c>
      <c r="BB57" s="197">
        <f t="shared" ca="1" si="60"/>
        <v>-1497713.6260280889</v>
      </c>
      <c r="BC57" s="197">
        <f t="shared" ca="1" si="60"/>
        <v>-1574738.2855618983</v>
      </c>
      <c r="BD57" s="197">
        <f t="shared" ca="1" si="60"/>
        <v>-1651762.9450957079</v>
      </c>
      <c r="BE57" s="197">
        <f t="shared" ca="1" si="60"/>
        <v>-1728787.6046295173</v>
      </c>
      <c r="BF57" s="197">
        <f t="shared" ca="1" si="60"/>
        <v>-1805812.2641633267</v>
      </c>
      <c r="BG57" s="197">
        <f t="shared" ca="1" si="60"/>
        <v>-1882836.9236971361</v>
      </c>
      <c r="BH57" s="197">
        <f t="shared" ca="1" si="60"/>
        <v>-1959861.583230946</v>
      </c>
      <c r="BI57" s="197">
        <f t="shared" ca="1" si="60"/>
        <v>-2036886.2427647556</v>
      </c>
      <c r="BJ57" s="198">
        <f t="shared" ca="1" si="60"/>
        <v>-2113910.9022985655</v>
      </c>
    </row>
    <row r="58" spans="1:62" s="205" customFormat="1" ht="15" hidden="1" customHeight="1" x14ac:dyDescent="0.2">
      <c r="A58" s="199"/>
      <c r="B58" s="200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2"/>
      <c r="AB58" s="202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3"/>
      <c r="AZ58" s="203"/>
      <c r="BA58" s="203"/>
      <c r="BB58" s="203"/>
      <c r="BC58" s="203"/>
      <c r="BD58" s="203"/>
      <c r="BE58" s="203"/>
      <c r="BF58" s="203"/>
      <c r="BG58" s="203"/>
      <c r="BH58" s="203"/>
      <c r="BI58" s="203"/>
      <c r="BJ58" s="204"/>
    </row>
    <row r="59" spans="1:62" s="182" customFormat="1" ht="15" customHeight="1" x14ac:dyDescent="0.2">
      <c r="A59" s="190" t="s">
        <v>112</v>
      </c>
      <c r="B59" s="192"/>
      <c r="C59" s="136"/>
      <c r="D59" s="136"/>
      <c r="E59" s="136"/>
      <c r="F59" s="136"/>
      <c r="G59" s="136"/>
      <c r="H59" s="136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8"/>
      <c r="AB59" s="138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40"/>
    </row>
    <row r="60" spans="1:62" s="182" customFormat="1" ht="15" customHeight="1" x14ac:dyDescent="0.2">
      <c r="A60" s="206" t="s">
        <v>113</v>
      </c>
      <c r="B60" s="192"/>
      <c r="C60" s="136"/>
      <c r="D60" s="136"/>
      <c r="E60" s="136"/>
      <c r="F60" s="136"/>
      <c r="G60" s="136"/>
      <c r="H60" s="136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8"/>
      <c r="AB60" s="138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40"/>
    </row>
    <row r="61" spans="1:62" s="182" customFormat="1" ht="15" customHeight="1" x14ac:dyDescent="0.2">
      <c r="A61" s="191" t="s">
        <v>114</v>
      </c>
      <c r="B61" s="101"/>
      <c r="C61" s="137">
        <v>0</v>
      </c>
      <c r="D61" s="137">
        <v>0</v>
      </c>
      <c r="E61" s="137">
        <v>0</v>
      </c>
      <c r="F61" s="137">
        <v>0</v>
      </c>
      <c r="G61" s="137">
        <v>0</v>
      </c>
      <c r="H61" s="137">
        <v>0</v>
      </c>
      <c r="I61" s="137">
        <v>0</v>
      </c>
      <c r="J61" s="137">
        <v>0</v>
      </c>
      <c r="K61" s="137">
        <v>0</v>
      </c>
      <c r="L61" s="137">
        <v>0</v>
      </c>
      <c r="M61" s="137">
        <v>0</v>
      </c>
      <c r="N61" s="137">
        <v>0</v>
      </c>
      <c r="O61" s="137">
        <v>0</v>
      </c>
      <c r="P61" s="137">
        <v>0</v>
      </c>
      <c r="Q61" s="137">
        <v>0</v>
      </c>
      <c r="R61" s="137">
        <v>0</v>
      </c>
      <c r="S61" s="137">
        <v>0</v>
      </c>
      <c r="T61" s="137">
        <v>0</v>
      </c>
      <c r="U61" s="137">
        <v>0</v>
      </c>
      <c r="V61" s="137">
        <v>0</v>
      </c>
      <c r="W61" s="137">
        <v>0</v>
      </c>
      <c r="X61" s="137">
        <v>0</v>
      </c>
      <c r="Y61" s="137">
        <v>0</v>
      </c>
      <c r="Z61" s="137">
        <v>0</v>
      </c>
      <c r="AA61" s="138">
        <v>0</v>
      </c>
      <c r="AB61" s="138">
        <v>0</v>
      </c>
      <c r="AC61" s="139">
        <v>0</v>
      </c>
      <c r="AD61" s="139">
        <v>0</v>
      </c>
      <c r="AE61" s="139">
        <v>0</v>
      </c>
      <c r="AF61" s="139">
        <v>0</v>
      </c>
      <c r="AG61" s="139">
        <v>0</v>
      </c>
      <c r="AH61" s="139">
        <v>0</v>
      </c>
      <c r="AI61" s="139">
        <v>0</v>
      </c>
      <c r="AJ61" s="139">
        <v>0</v>
      </c>
      <c r="AK61" s="139">
        <v>0</v>
      </c>
      <c r="AL61" s="139">
        <v>0</v>
      </c>
      <c r="AM61" s="139">
        <v>0</v>
      </c>
      <c r="AN61" s="139">
        <v>0</v>
      </c>
      <c r="AO61" s="139">
        <v>0</v>
      </c>
      <c r="AP61" s="139">
        <v>0</v>
      </c>
      <c r="AQ61" s="139">
        <v>0</v>
      </c>
      <c r="AR61" s="139">
        <v>0</v>
      </c>
      <c r="AS61" s="139">
        <v>0</v>
      </c>
      <c r="AT61" s="139">
        <v>0</v>
      </c>
      <c r="AU61" s="139">
        <v>0</v>
      </c>
      <c r="AV61" s="139">
        <v>0</v>
      </c>
      <c r="AW61" s="139">
        <v>0</v>
      </c>
      <c r="AX61" s="139">
        <v>0</v>
      </c>
      <c r="AY61" s="139">
        <v>0</v>
      </c>
      <c r="AZ61" s="139">
        <v>0</v>
      </c>
      <c r="BA61" s="139">
        <v>0</v>
      </c>
      <c r="BB61" s="139">
        <v>0</v>
      </c>
      <c r="BC61" s="139">
        <v>0</v>
      </c>
      <c r="BD61" s="139">
        <v>0</v>
      </c>
      <c r="BE61" s="139">
        <v>0</v>
      </c>
      <c r="BF61" s="139">
        <v>0</v>
      </c>
      <c r="BG61" s="139">
        <v>0</v>
      </c>
      <c r="BH61" s="139">
        <v>0</v>
      </c>
      <c r="BI61" s="139">
        <v>0</v>
      </c>
      <c r="BJ61" s="140">
        <v>0</v>
      </c>
    </row>
    <row r="62" spans="1:62" s="182" customFormat="1" ht="15" customHeight="1" x14ac:dyDescent="0.2">
      <c r="A62" s="206" t="s">
        <v>115</v>
      </c>
      <c r="B62" s="192"/>
      <c r="C62" s="136">
        <f t="shared" ref="C62:AH62" si="61">C61</f>
        <v>0</v>
      </c>
      <c r="D62" s="136">
        <f t="shared" si="61"/>
        <v>0</v>
      </c>
      <c r="E62" s="136">
        <f t="shared" si="61"/>
        <v>0</v>
      </c>
      <c r="F62" s="136">
        <f t="shared" si="61"/>
        <v>0</v>
      </c>
      <c r="G62" s="136">
        <f t="shared" si="61"/>
        <v>0</v>
      </c>
      <c r="H62" s="136">
        <f t="shared" si="61"/>
        <v>0</v>
      </c>
      <c r="I62" s="136">
        <f t="shared" si="61"/>
        <v>0</v>
      </c>
      <c r="J62" s="136">
        <f t="shared" si="61"/>
        <v>0</v>
      </c>
      <c r="K62" s="136">
        <f t="shared" si="61"/>
        <v>0</v>
      </c>
      <c r="L62" s="136">
        <f t="shared" si="61"/>
        <v>0</v>
      </c>
      <c r="M62" s="136">
        <f t="shared" si="61"/>
        <v>0</v>
      </c>
      <c r="N62" s="136">
        <f t="shared" si="61"/>
        <v>0</v>
      </c>
      <c r="O62" s="136">
        <f t="shared" si="61"/>
        <v>0</v>
      </c>
      <c r="P62" s="136">
        <f t="shared" si="61"/>
        <v>0</v>
      </c>
      <c r="Q62" s="136">
        <f t="shared" si="61"/>
        <v>0</v>
      </c>
      <c r="R62" s="136">
        <f t="shared" si="61"/>
        <v>0</v>
      </c>
      <c r="S62" s="136">
        <f t="shared" si="61"/>
        <v>0</v>
      </c>
      <c r="T62" s="136">
        <f t="shared" si="61"/>
        <v>0</v>
      </c>
      <c r="U62" s="136">
        <f t="shared" si="61"/>
        <v>0</v>
      </c>
      <c r="V62" s="136">
        <f t="shared" si="61"/>
        <v>0</v>
      </c>
      <c r="W62" s="136">
        <f t="shared" si="61"/>
        <v>0</v>
      </c>
      <c r="X62" s="136">
        <f t="shared" si="61"/>
        <v>0</v>
      </c>
      <c r="Y62" s="136">
        <f t="shared" si="61"/>
        <v>0</v>
      </c>
      <c r="Z62" s="136">
        <f t="shared" si="61"/>
        <v>0</v>
      </c>
      <c r="AA62" s="142">
        <f t="shared" si="61"/>
        <v>0</v>
      </c>
      <c r="AB62" s="142">
        <f t="shared" si="61"/>
        <v>0</v>
      </c>
      <c r="AC62" s="143">
        <f t="shared" si="61"/>
        <v>0</v>
      </c>
      <c r="AD62" s="143">
        <f t="shared" si="61"/>
        <v>0</v>
      </c>
      <c r="AE62" s="143">
        <f t="shared" si="61"/>
        <v>0</v>
      </c>
      <c r="AF62" s="143">
        <f t="shared" si="61"/>
        <v>0</v>
      </c>
      <c r="AG62" s="143">
        <f t="shared" si="61"/>
        <v>0</v>
      </c>
      <c r="AH62" s="143">
        <f t="shared" si="61"/>
        <v>0</v>
      </c>
      <c r="AI62" s="143">
        <f t="shared" ref="AI62:BJ62" si="62">AI61</f>
        <v>0</v>
      </c>
      <c r="AJ62" s="143">
        <f t="shared" si="62"/>
        <v>0</v>
      </c>
      <c r="AK62" s="143">
        <f t="shared" si="62"/>
        <v>0</v>
      </c>
      <c r="AL62" s="143">
        <f t="shared" si="62"/>
        <v>0</v>
      </c>
      <c r="AM62" s="143">
        <f t="shared" si="62"/>
        <v>0</v>
      </c>
      <c r="AN62" s="143">
        <f t="shared" si="62"/>
        <v>0</v>
      </c>
      <c r="AO62" s="143">
        <f t="shared" si="62"/>
        <v>0</v>
      </c>
      <c r="AP62" s="143">
        <f t="shared" si="62"/>
        <v>0</v>
      </c>
      <c r="AQ62" s="143">
        <f t="shared" si="62"/>
        <v>0</v>
      </c>
      <c r="AR62" s="143">
        <f t="shared" si="62"/>
        <v>0</v>
      </c>
      <c r="AS62" s="143">
        <f t="shared" si="62"/>
        <v>0</v>
      </c>
      <c r="AT62" s="143">
        <f t="shared" si="62"/>
        <v>0</v>
      </c>
      <c r="AU62" s="143">
        <f t="shared" si="62"/>
        <v>0</v>
      </c>
      <c r="AV62" s="143">
        <f t="shared" si="62"/>
        <v>0</v>
      </c>
      <c r="AW62" s="143">
        <f t="shared" si="62"/>
        <v>0</v>
      </c>
      <c r="AX62" s="143">
        <f t="shared" si="62"/>
        <v>0</v>
      </c>
      <c r="AY62" s="143">
        <f t="shared" si="62"/>
        <v>0</v>
      </c>
      <c r="AZ62" s="143">
        <f t="shared" si="62"/>
        <v>0</v>
      </c>
      <c r="BA62" s="143">
        <f t="shared" si="62"/>
        <v>0</v>
      </c>
      <c r="BB62" s="143">
        <f t="shared" si="62"/>
        <v>0</v>
      </c>
      <c r="BC62" s="143">
        <f t="shared" si="62"/>
        <v>0</v>
      </c>
      <c r="BD62" s="143">
        <f t="shared" si="62"/>
        <v>0</v>
      </c>
      <c r="BE62" s="143">
        <f t="shared" si="62"/>
        <v>0</v>
      </c>
      <c r="BF62" s="143">
        <f t="shared" si="62"/>
        <v>0</v>
      </c>
      <c r="BG62" s="143">
        <f t="shared" si="62"/>
        <v>0</v>
      </c>
      <c r="BH62" s="143">
        <f t="shared" si="62"/>
        <v>0</v>
      </c>
      <c r="BI62" s="143">
        <f t="shared" si="62"/>
        <v>0</v>
      </c>
      <c r="BJ62" s="144">
        <f t="shared" si="62"/>
        <v>0</v>
      </c>
    </row>
    <row r="63" spans="1:62" s="182" customFormat="1" ht="15" customHeight="1" x14ac:dyDescent="0.2">
      <c r="A63" s="206" t="s">
        <v>116</v>
      </c>
      <c r="B63" s="101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8"/>
      <c r="AB63" s="138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40"/>
    </row>
    <row r="64" spans="1:62" s="182" customFormat="1" ht="15" customHeight="1" x14ac:dyDescent="0.2">
      <c r="A64" s="191" t="s">
        <v>117</v>
      </c>
      <c r="B64" s="101"/>
      <c r="C64" s="137">
        <f t="shared" ref="C64:AH64" si="63">C97</f>
        <v>0</v>
      </c>
      <c r="D64" s="137">
        <f t="shared" si="63"/>
        <v>0</v>
      </c>
      <c r="E64" s="137">
        <f t="shared" si="63"/>
        <v>0</v>
      </c>
      <c r="F64" s="137">
        <f t="shared" ca="1" si="63"/>
        <v>110764.65</v>
      </c>
      <c r="G64" s="137">
        <f t="shared" ca="1" si="63"/>
        <v>114818.947</v>
      </c>
      <c r="H64" s="137">
        <f t="shared" ca="1" si="63"/>
        <v>121552.78599999999</v>
      </c>
      <c r="I64" s="137">
        <f t="shared" ca="1" si="63"/>
        <v>142456.96400000001</v>
      </c>
      <c r="J64" s="137">
        <f t="shared" ca="1" si="63"/>
        <v>166543.18400000001</v>
      </c>
      <c r="K64" s="137">
        <f t="shared" ca="1" si="63"/>
        <v>198855.516</v>
      </c>
      <c r="L64" s="137">
        <f t="shared" ca="1" si="63"/>
        <v>198855.516</v>
      </c>
      <c r="M64" s="137">
        <f t="shared" ca="1" si="63"/>
        <v>198855.516</v>
      </c>
      <c r="N64" s="137">
        <f t="shared" ca="1" si="63"/>
        <v>198855.516</v>
      </c>
      <c r="O64" s="137">
        <f t="shared" ca="1" si="63"/>
        <v>198855.516</v>
      </c>
      <c r="P64" s="137">
        <f t="shared" ca="1" si="63"/>
        <v>205439.68900000001</v>
      </c>
      <c r="Q64" s="137">
        <f t="shared" ca="1" si="63"/>
        <v>205439.68900000001</v>
      </c>
      <c r="R64" s="137">
        <f t="shared" ca="1" si="63"/>
        <v>189241.01800000001</v>
      </c>
      <c r="S64" s="137">
        <f t="shared" ca="1" si="63"/>
        <v>172880.361</v>
      </c>
      <c r="T64" s="137">
        <f t="shared" ca="1" si="63"/>
        <v>156356.09700000001</v>
      </c>
      <c r="U64" s="137">
        <f t="shared" ca="1" si="63"/>
        <v>139666.59099999999</v>
      </c>
      <c r="V64" s="137">
        <f t="shared" ca="1" si="63"/>
        <v>122810.189</v>
      </c>
      <c r="W64" s="137">
        <f t="shared" ca="1" si="63"/>
        <v>105785.223</v>
      </c>
      <c r="X64" s="137">
        <f t="shared" ca="1" si="63"/>
        <v>88590.008000000002</v>
      </c>
      <c r="Y64" s="137">
        <f t="shared" ca="1" si="63"/>
        <v>71222.841</v>
      </c>
      <c r="Z64" s="137">
        <f t="shared" ca="1" si="63"/>
        <v>53682.002</v>
      </c>
      <c r="AA64" s="138">
        <f t="shared" ca="1" si="63"/>
        <v>35965.754999999997</v>
      </c>
      <c r="AB64" s="138">
        <f t="shared" ca="1" si="63"/>
        <v>18072.345000000001</v>
      </c>
      <c r="AC64" s="139">
        <f t="shared" ca="1" si="63"/>
        <v>1E-3</v>
      </c>
      <c r="AD64" s="139">
        <f t="shared" ca="1" si="63"/>
        <v>1E-3</v>
      </c>
      <c r="AE64" s="139">
        <f t="shared" ca="1" si="63"/>
        <v>1E-3</v>
      </c>
      <c r="AF64" s="139">
        <f t="shared" ca="1" si="63"/>
        <v>1E-3</v>
      </c>
      <c r="AG64" s="139">
        <f t="shared" ca="1" si="63"/>
        <v>1E-3</v>
      </c>
      <c r="AH64" s="139">
        <f t="shared" ca="1" si="63"/>
        <v>1E-3</v>
      </c>
      <c r="AI64" s="139">
        <f t="shared" ref="AI64:BJ64" ca="1" si="64">AI97</f>
        <v>1E-3</v>
      </c>
      <c r="AJ64" s="139">
        <f t="shared" ca="1" si="64"/>
        <v>1E-3</v>
      </c>
      <c r="AK64" s="139">
        <f t="shared" ca="1" si="64"/>
        <v>1E-3</v>
      </c>
      <c r="AL64" s="139">
        <f t="shared" ca="1" si="64"/>
        <v>1E-3</v>
      </c>
      <c r="AM64" s="139">
        <f t="shared" ca="1" si="64"/>
        <v>1E-3</v>
      </c>
      <c r="AN64" s="139">
        <f t="shared" ca="1" si="64"/>
        <v>1E-3</v>
      </c>
      <c r="AO64" s="139">
        <f t="shared" ca="1" si="64"/>
        <v>1E-3</v>
      </c>
      <c r="AP64" s="139">
        <f t="shared" ca="1" si="64"/>
        <v>1E-3</v>
      </c>
      <c r="AQ64" s="139">
        <f t="shared" ca="1" si="64"/>
        <v>1E-3</v>
      </c>
      <c r="AR64" s="139">
        <f t="shared" ca="1" si="64"/>
        <v>1E-3</v>
      </c>
      <c r="AS64" s="139">
        <f t="shared" ca="1" si="64"/>
        <v>1E-3</v>
      </c>
      <c r="AT64" s="139">
        <f t="shared" ca="1" si="64"/>
        <v>1E-3</v>
      </c>
      <c r="AU64" s="139">
        <f t="shared" ca="1" si="64"/>
        <v>1E-3</v>
      </c>
      <c r="AV64" s="139">
        <f t="shared" ca="1" si="64"/>
        <v>1E-3</v>
      </c>
      <c r="AW64" s="139">
        <f t="shared" ca="1" si="64"/>
        <v>1E-3</v>
      </c>
      <c r="AX64" s="139">
        <f t="shared" ca="1" si="64"/>
        <v>1E-3</v>
      </c>
      <c r="AY64" s="139">
        <f t="shared" ca="1" si="64"/>
        <v>1E-3</v>
      </c>
      <c r="AZ64" s="139">
        <f t="shared" ca="1" si="64"/>
        <v>1E-3</v>
      </c>
      <c r="BA64" s="139">
        <f t="shared" ca="1" si="64"/>
        <v>1E-3</v>
      </c>
      <c r="BB64" s="139">
        <f t="shared" ca="1" si="64"/>
        <v>1E-3</v>
      </c>
      <c r="BC64" s="139">
        <f t="shared" ca="1" si="64"/>
        <v>1E-3</v>
      </c>
      <c r="BD64" s="139">
        <f t="shared" ca="1" si="64"/>
        <v>1E-3</v>
      </c>
      <c r="BE64" s="139">
        <f t="shared" ca="1" si="64"/>
        <v>1E-3</v>
      </c>
      <c r="BF64" s="139">
        <f t="shared" ca="1" si="64"/>
        <v>1E-3</v>
      </c>
      <c r="BG64" s="139">
        <f t="shared" ca="1" si="64"/>
        <v>1E-3</v>
      </c>
      <c r="BH64" s="139">
        <f t="shared" ca="1" si="64"/>
        <v>1E-3</v>
      </c>
      <c r="BI64" s="139">
        <f t="shared" ca="1" si="64"/>
        <v>1E-3</v>
      </c>
      <c r="BJ64" s="140">
        <f t="shared" ca="1" si="64"/>
        <v>1E-3</v>
      </c>
    </row>
    <row r="65" spans="1:62" s="182" customFormat="1" ht="15" customHeight="1" x14ac:dyDescent="0.2">
      <c r="A65" s="206" t="s">
        <v>118</v>
      </c>
      <c r="B65" s="192"/>
      <c r="C65" s="136">
        <f t="shared" ref="C65:AH65" si="65">SUM(C64:C64)</f>
        <v>0</v>
      </c>
      <c r="D65" s="136">
        <f t="shared" si="65"/>
        <v>0</v>
      </c>
      <c r="E65" s="136">
        <f t="shared" si="65"/>
        <v>0</v>
      </c>
      <c r="F65" s="136">
        <f t="shared" ca="1" si="65"/>
        <v>110764.65</v>
      </c>
      <c r="G65" s="136">
        <f t="shared" ca="1" si="65"/>
        <v>114818.947</v>
      </c>
      <c r="H65" s="136">
        <f t="shared" ca="1" si="65"/>
        <v>121552.78599999999</v>
      </c>
      <c r="I65" s="136">
        <f t="shared" ca="1" si="65"/>
        <v>142456.96400000001</v>
      </c>
      <c r="J65" s="136">
        <f t="shared" ca="1" si="65"/>
        <v>166543.18400000001</v>
      </c>
      <c r="K65" s="136">
        <f t="shared" ca="1" si="65"/>
        <v>198855.516</v>
      </c>
      <c r="L65" s="136">
        <f t="shared" ca="1" si="65"/>
        <v>198855.516</v>
      </c>
      <c r="M65" s="136">
        <f t="shared" ca="1" si="65"/>
        <v>198855.516</v>
      </c>
      <c r="N65" s="136">
        <f t="shared" ca="1" si="65"/>
        <v>198855.516</v>
      </c>
      <c r="O65" s="136">
        <f t="shared" ca="1" si="65"/>
        <v>198855.516</v>
      </c>
      <c r="P65" s="136">
        <f t="shared" ca="1" si="65"/>
        <v>205439.68900000001</v>
      </c>
      <c r="Q65" s="136">
        <f t="shared" ca="1" si="65"/>
        <v>205439.68900000001</v>
      </c>
      <c r="R65" s="136">
        <f t="shared" ca="1" si="65"/>
        <v>189241.01800000001</v>
      </c>
      <c r="S65" s="136">
        <f t="shared" ca="1" si="65"/>
        <v>172880.361</v>
      </c>
      <c r="T65" s="136">
        <f t="shared" ca="1" si="65"/>
        <v>156356.09700000001</v>
      </c>
      <c r="U65" s="136">
        <f t="shared" ca="1" si="65"/>
        <v>139666.59099999999</v>
      </c>
      <c r="V65" s="136">
        <f t="shared" ca="1" si="65"/>
        <v>122810.189</v>
      </c>
      <c r="W65" s="136">
        <f t="shared" ca="1" si="65"/>
        <v>105785.223</v>
      </c>
      <c r="X65" s="136">
        <f t="shared" ca="1" si="65"/>
        <v>88590.008000000002</v>
      </c>
      <c r="Y65" s="136">
        <f t="shared" ca="1" si="65"/>
        <v>71222.841</v>
      </c>
      <c r="Z65" s="136">
        <f t="shared" ca="1" si="65"/>
        <v>53682.002</v>
      </c>
      <c r="AA65" s="142">
        <f t="shared" ca="1" si="65"/>
        <v>35965.754999999997</v>
      </c>
      <c r="AB65" s="142">
        <f t="shared" ca="1" si="65"/>
        <v>18072.345000000001</v>
      </c>
      <c r="AC65" s="143">
        <f t="shared" ca="1" si="65"/>
        <v>1E-3</v>
      </c>
      <c r="AD65" s="143">
        <f t="shared" ca="1" si="65"/>
        <v>1E-3</v>
      </c>
      <c r="AE65" s="143">
        <f t="shared" ca="1" si="65"/>
        <v>1E-3</v>
      </c>
      <c r="AF65" s="143">
        <f t="shared" ca="1" si="65"/>
        <v>1E-3</v>
      </c>
      <c r="AG65" s="143">
        <f t="shared" ca="1" si="65"/>
        <v>1E-3</v>
      </c>
      <c r="AH65" s="143">
        <f t="shared" ca="1" si="65"/>
        <v>1E-3</v>
      </c>
      <c r="AI65" s="143">
        <f t="shared" ref="AI65:BJ65" ca="1" si="66">SUM(AI64:AI64)</f>
        <v>1E-3</v>
      </c>
      <c r="AJ65" s="143">
        <f t="shared" ca="1" si="66"/>
        <v>1E-3</v>
      </c>
      <c r="AK65" s="143">
        <f t="shared" ca="1" si="66"/>
        <v>1E-3</v>
      </c>
      <c r="AL65" s="143">
        <f t="shared" ca="1" si="66"/>
        <v>1E-3</v>
      </c>
      <c r="AM65" s="143">
        <f t="shared" ca="1" si="66"/>
        <v>1E-3</v>
      </c>
      <c r="AN65" s="143">
        <f t="shared" ca="1" si="66"/>
        <v>1E-3</v>
      </c>
      <c r="AO65" s="143">
        <f t="shared" ca="1" si="66"/>
        <v>1E-3</v>
      </c>
      <c r="AP65" s="143">
        <f t="shared" ca="1" si="66"/>
        <v>1E-3</v>
      </c>
      <c r="AQ65" s="143">
        <f t="shared" ca="1" si="66"/>
        <v>1E-3</v>
      </c>
      <c r="AR65" s="143">
        <f t="shared" ca="1" si="66"/>
        <v>1E-3</v>
      </c>
      <c r="AS65" s="143">
        <f t="shared" ca="1" si="66"/>
        <v>1E-3</v>
      </c>
      <c r="AT65" s="143">
        <f t="shared" ca="1" si="66"/>
        <v>1E-3</v>
      </c>
      <c r="AU65" s="143">
        <f t="shared" ca="1" si="66"/>
        <v>1E-3</v>
      </c>
      <c r="AV65" s="143">
        <f t="shared" ca="1" si="66"/>
        <v>1E-3</v>
      </c>
      <c r="AW65" s="143">
        <f t="shared" ca="1" si="66"/>
        <v>1E-3</v>
      </c>
      <c r="AX65" s="143">
        <f t="shared" ca="1" si="66"/>
        <v>1E-3</v>
      </c>
      <c r="AY65" s="143">
        <f t="shared" ca="1" si="66"/>
        <v>1E-3</v>
      </c>
      <c r="AZ65" s="143">
        <f t="shared" ca="1" si="66"/>
        <v>1E-3</v>
      </c>
      <c r="BA65" s="143">
        <f t="shared" ca="1" si="66"/>
        <v>1E-3</v>
      </c>
      <c r="BB65" s="143">
        <f t="shared" ca="1" si="66"/>
        <v>1E-3</v>
      </c>
      <c r="BC65" s="143">
        <f t="shared" ca="1" si="66"/>
        <v>1E-3</v>
      </c>
      <c r="BD65" s="143">
        <f t="shared" ca="1" si="66"/>
        <v>1E-3</v>
      </c>
      <c r="BE65" s="143">
        <f t="shared" ca="1" si="66"/>
        <v>1E-3</v>
      </c>
      <c r="BF65" s="143">
        <f t="shared" ca="1" si="66"/>
        <v>1E-3</v>
      </c>
      <c r="BG65" s="143">
        <f t="shared" ca="1" si="66"/>
        <v>1E-3</v>
      </c>
      <c r="BH65" s="143">
        <f t="shared" ca="1" si="66"/>
        <v>1E-3</v>
      </c>
      <c r="BI65" s="143">
        <f t="shared" ca="1" si="66"/>
        <v>1E-3</v>
      </c>
      <c r="BJ65" s="144">
        <f t="shared" ca="1" si="66"/>
        <v>1E-3</v>
      </c>
    </row>
    <row r="66" spans="1:62" s="182" customFormat="1" ht="15" customHeight="1" x14ac:dyDescent="0.2">
      <c r="A66" s="206" t="s">
        <v>119</v>
      </c>
      <c r="B66" s="192"/>
      <c r="C66" s="136"/>
      <c r="D66" s="136"/>
      <c r="E66" s="136"/>
      <c r="F66" s="136"/>
      <c r="G66" s="136"/>
      <c r="H66" s="136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8"/>
      <c r="AB66" s="138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40"/>
    </row>
    <row r="67" spans="1:62" s="182" customFormat="1" ht="15" customHeight="1" x14ac:dyDescent="0.2">
      <c r="A67" s="100" t="s">
        <v>120</v>
      </c>
      <c r="B67" s="101"/>
      <c r="C67" s="137">
        <f>Исходные_данные!C18+Исходные_данные!C19</f>
        <v>14000</v>
      </c>
      <c r="D67" s="137">
        <f t="shared" ref="D67:AI67" ca="1" si="67">C67+D35</f>
        <v>15391.9</v>
      </c>
      <c r="E67" s="137">
        <f t="shared" ca="1" si="67"/>
        <v>30483.8</v>
      </c>
      <c r="F67" s="137">
        <f t="shared" ca="1" si="67"/>
        <v>30483.8</v>
      </c>
      <c r="G67" s="137">
        <f t="shared" ca="1" si="67"/>
        <v>30483.8</v>
      </c>
      <c r="H67" s="137">
        <f t="shared" ca="1" si="67"/>
        <v>30483.8</v>
      </c>
      <c r="I67" s="137">
        <f t="shared" ca="1" si="67"/>
        <v>30483.8</v>
      </c>
      <c r="J67" s="137">
        <f t="shared" ca="1" si="67"/>
        <v>30483.8</v>
      </c>
      <c r="K67" s="137">
        <f t="shared" ca="1" si="67"/>
        <v>30483.8</v>
      </c>
      <c r="L67" s="137">
        <f t="shared" ca="1" si="67"/>
        <v>30483.8</v>
      </c>
      <c r="M67" s="137">
        <f t="shared" ca="1" si="67"/>
        <v>30483.8</v>
      </c>
      <c r="N67" s="137">
        <f t="shared" ca="1" si="67"/>
        <v>30483.8</v>
      </c>
      <c r="O67" s="137">
        <f t="shared" ca="1" si="67"/>
        <v>30483.8</v>
      </c>
      <c r="P67" s="137">
        <f t="shared" ca="1" si="67"/>
        <v>30483.8</v>
      </c>
      <c r="Q67" s="137">
        <f t="shared" ca="1" si="67"/>
        <v>30483.8</v>
      </c>
      <c r="R67" s="137">
        <f t="shared" ca="1" si="67"/>
        <v>30483.8</v>
      </c>
      <c r="S67" s="137">
        <f t="shared" ca="1" si="67"/>
        <v>30483.8</v>
      </c>
      <c r="T67" s="137">
        <f t="shared" ca="1" si="67"/>
        <v>30483.8</v>
      </c>
      <c r="U67" s="137">
        <f t="shared" ca="1" si="67"/>
        <v>30483.8</v>
      </c>
      <c r="V67" s="137">
        <f t="shared" ca="1" si="67"/>
        <v>30483.8</v>
      </c>
      <c r="W67" s="137">
        <f t="shared" ca="1" si="67"/>
        <v>30483.8</v>
      </c>
      <c r="X67" s="137">
        <f t="shared" ca="1" si="67"/>
        <v>30483.8</v>
      </c>
      <c r="Y67" s="137">
        <f t="shared" ca="1" si="67"/>
        <v>30483.8</v>
      </c>
      <c r="Z67" s="137">
        <f t="shared" ca="1" si="67"/>
        <v>30483.8</v>
      </c>
      <c r="AA67" s="138">
        <f t="shared" ca="1" si="67"/>
        <v>30483.8</v>
      </c>
      <c r="AB67" s="138">
        <f t="shared" ca="1" si="67"/>
        <v>30483.8</v>
      </c>
      <c r="AC67" s="139">
        <f t="shared" ca="1" si="67"/>
        <v>30483.8</v>
      </c>
      <c r="AD67" s="139">
        <f t="shared" ca="1" si="67"/>
        <v>30483.8</v>
      </c>
      <c r="AE67" s="139">
        <f t="shared" ca="1" si="67"/>
        <v>30483.8</v>
      </c>
      <c r="AF67" s="139">
        <f t="shared" ca="1" si="67"/>
        <v>30483.8</v>
      </c>
      <c r="AG67" s="139">
        <f t="shared" ca="1" si="67"/>
        <v>30483.8</v>
      </c>
      <c r="AH67" s="139">
        <f t="shared" ca="1" si="67"/>
        <v>30483.8</v>
      </c>
      <c r="AI67" s="139">
        <f t="shared" ca="1" si="67"/>
        <v>30483.8</v>
      </c>
      <c r="AJ67" s="139">
        <f t="shared" ref="AJ67:BJ67" ca="1" si="68">AI67+AJ35</f>
        <v>30483.8</v>
      </c>
      <c r="AK67" s="139">
        <f t="shared" ca="1" si="68"/>
        <v>30483.8</v>
      </c>
      <c r="AL67" s="139">
        <f t="shared" ca="1" si="68"/>
        <v>30483.8</v>
      </c>
      <c r="AM67" s="139">
        <f t="shared" ca="1" si="68"/>
        <v>30483.8</v>
      </c>
      <c r="AN67" s="139">
        <f t="shared" ca="1" si="68"/>
        <v>30483.8</v>
      </c>
      <c r="AO67" s="139">
        <f t="shared" ca="1" si="68"/>
        <v>30483.8</v>
      </c>
      <c r="AP67" s="139">
        <f t="shared" ca="1" si="68"/>
        <v>30483.8</v>
      </c>
      <c r="AQ67" s="139">
        <f t="shared" ca="1" si="68"/>
        <v>30483.8</v>
      </c>
      <c r="AR67" s="139">
        <f t="shared" ca="1" si="68"/>
        <v>30483.8</v>
      </c>
      <c r="AS67" s="139">
        <f t="shared" ca="1" si="68"/>
        <v>30483.8</v>
      </c>
      <c r="AT67" s="139">
        <f t="shared" ca="1" si="68"/>
        <v>30483.8</v>
      </c>
      <c r="AU67" s="139">
        <f t="shared" ca="1" si="68"/>
        <v>30483.8</v>
      </c>
      <c r="AV67" s="139">
        <f t="shared" ca="1" si="68"/>
        <v>30483.8</v>
      </c>
      <c r="AW67" s="139">
        <f t="shared" ca="1" si="68"/>
        <v>30483.8</v>
      </c>
      <c r="AX67" s="139">
        <f t="shared" ca="1" si="68"/>
        <v>30483.8</v>
      </c>
      <c r="AY67" s="139">
        <f t="shared" ca="1" si="68"/>
        <v>30483.8</v>
      </c>
      <c r="AZ67" s="139">
        <f t="shared" ca="1" si="68"/>
        <v>30483.8</v>
      </c>
      <c r="BA67" s="139">
        <f t="shared" ca="1" si="68"/>
        <v>30483.8</v>
      </c>
      <c r="BB67" s="139">
        <f t="shared" ca="1" si="68"/>
        <v>30483.8</v>
      </c>
      <c r="BC67" s="139">
        <f t="shared" ca="1" si="68"/>
        <v>30483.8</v>
      </c>
      <c r="BD67" s="139">
        <f t="shared" ca="1" si="68"/>
        <v>30483.8</v>
      </c>
      <c r="BE67" s="139">
        <f t="shared" ca="1" si="68"/>
        <v>30483.8</v>
      </c>
      <c r="BF67" s="139">
        <f t="shared" ca="1" si="68"/>
        <v>30483.8</v>
      </c>
      <c r="BG67" s="139">
        <f t="shared" ca="1" si="68"/>
        <v>30483.8</v>
      </c>
      <c r="BH67" s="139">
        <f t="shared" ca="1" si="68"/>
        <v>30483.8</v>
      </c>
      <c r="BI67" s="139">
        <f t="shared" ca="1" si="68"/>
        <v>30483.8</v>
      </c>
      <c r="BJ67" s="140">
        <f t="shared" ca="1" si="68"/>
        <v>30483.8</v>
      </c>
    </row>
    <row r="68" spans="1:62" s="182" customFormat="1" ht="15" customHeight="1" x14ac:dyDescent="0.2">
      <c r="A68" s="100" t="s">
        <v>121</v>
      </c>
      <c r="B68" s="101"/>
      <c r="C68" s="137">
        <f>C25</f>
        <v>-1391.9</v>
      </c>
      <c r="D68" s="137">
        <f t="shared" ref="D68:AI68" si="69">D25+C68</f>
        <v>-2783.8</v>
      </c>
      <c r="E68" s="137">
        <f t="shared" si="69"/>
        <v>-4175.7000000000007</v>
      </c>
      <c r="F68" s="137">
        <f t="shared" si="69"/>
        <v>-8405.8976190476205</v>
      </c>
      <c r="G68" s="137">
        <f t="shared" ca="1" si="69"/>
        <v>-13743.741738095239</v>
      </c>
      <c r="H68" s="137">
        <f t="shared" ca="1" si="69"/>
        <v>-21761.128827142857</v>
      </c>
      <c r="I68" s="137">
        <f t="shared" ca="1" si="69"/>
        <v>-25767.354306190478</v>
      </c>
      <c r="J68" s="137">
        <f t="shared" ca="1" si="69"/>
        <v>-23864.871565238096</v>
      </c>
      <c r="K68" s="137">
        <f t="shared" ca="1" si="69"/>
        <v>-12007.001024285713</v>
      </c>
      <c r="L68" s="137">
        <f t="shared" ca="1" si="69"/>
        <v>-472.25380333333123</v>
      </c>
      <c r="M68" s="137">
        <f t="shared" ca="1" si="69"/>
        <v>8849.9947340952403</v>
      </c>
      <c r="N68" s="137">
        <f t="shared" ca="1" si="69"/>
        <v>21340.592510857139</v>
      </c>
      <c r="O68" s="137">
        <f t="shared" ca="1" si="69"/>
        <v>40356.790287619035</v>
      </c>
      <c r="P68" s="137">
        <f t="shared" ca="1" si="69"/>
        <v>65898.588064380936</v>
      </c>
      <c r="Q68" s="137">
        <f t="shared" ca="1" si="69"/>
        <v>91387.712457142843</v>
      </c>
      <c r="R68" s="137">
        <f t="shared" ca="1" si="69"/>
        <v>116876.83684990475</v>
      </c>
      <c r="S68" s="137">
        <f t="shared" ca="1" si="69"/>
        <v>142495.55061066666</v>
      </c>
      <c r="T68" s="137">
        <f t="shared" ca="1" si="69"/>
        <v>168245.14962742856</v>
      </c>
      <c r="U68" s="137">
        <f t="shared" ca="1" si="69"/>
        <v>194126.94275619046</v>
      </c>
      <c r="V68" s="137">
        <f t="shared" ca="1" si="69"/>
        <v>220142.25193295238</v>
      </c>
      <c r="W68" s="137">
        <f t="shared" ca="1" si="69"/>
        <v>246292.41232571431</v>
      </c>
      <c r="X68" s="137">
        <f t="shared" ca="1" si="69"/>
        <v>272578.77244647621</v>
      </c>
      <c r="Y68" s="137">
        <f t="shared" ca="1" si="69"/>
        <v>299002.69428723812</v>
      </c>
      <c r="Z68" s="137">
        <f t="shared" ca="1" si="69"/>
        <v>325565.553464</v>
      </c>
      <c r="AA68" s="138">
        <f t="shared" ca="1" si="69"/>
        <v>352004.92982895236</v>
      </c>
      <c r="AB68" s="138">
        <f t="shared" ca="1" si="69"/>
        <v>378586.03616990475</v>
      </c>
      <c r="AC68" s="139">
        <f t="shared" ca="1" si="69"/>
        <v>316821.72979085718</v>
      </c>
      <c r="AD68" s="139">
        <f t="shared" ca="1" si="69"/>
        <v>255202.00216380955</v>
      </c>
      <c r="AE68" s="139">
        <f t="shared" ca="1" si="69"/>
        <v>193582.27453676192</v>
      </c>
      <c r="AF68" s="139">
        <f t="shared" ca="1" si="69"/>
        <v>131962.54690971429</v>
      </c>
      <c r="AG68" s="139">
        <f t="shared" ca="1" si="69"/>
        <v>70342.819282666678</v>
      </c>
      <c r="AH68" s="139">
        <f t="shared" ca="1" si="69"/>
        <v>8723.0916556190641</v>
      </c>
      <c r="AI68" s="139">
        <f t="shared" ca="1" si="69"/>
        <v>-66120.794964285713</v>
      </c>
      <c r="AJ68" s="139">
        <f t="shared" ref="AJ68:BJ68" ca="1" si="70">AJ25+AI68</f>
        <v>-143145.45449809523</v>
      </c>
      <c r="AK68" s="139">
        <f t="shared" ca="1" si="70"/>
        <v>-220170.11403190476</v>
      </c>
      <c r="AL68" s="139">
        <f t="shared" ca="1" si="70"/>
        <v>-297194.77356571425</v>
      </c>
      <c r="AM68" s="139">
        <f t="shared" ca="1" si="70"/>
        <v>-374219.43309952377</v>
      </c>
      <c r="AN68" s="139">
        <f t="shared" ca="1" si="70"/>
        <v>-451244.09263333329</v>
      </c>
      <c r="AO68" s="139">
        <f t="shared" ca="1" si="70"/>
        <v>-528268.75216714281</v>
      </c>
      <c r="AP68" s="139">
        <f t="shared" ca="1" si="70"/>
        <v>-605293.41170095233</v>
      </c>
      <c r="AQ68" s="139">
        <f t="shared" ca="1" si="70"/>
        <v>-682318.07123476185</v>
      </c>
      <c r="AR68" s="139">
        <f t="shared" ca="1" si="70"/>
        <v>-759342.73076857137</v>
      </c>
      <c r="AS68" s="139">
        <f t="shared" ca="1" si="70"/>
        <v>-836367.3903023809</v>
      </c>
      <c r="AT68" s="139">
        <f t="shared" ca="1" si="70"/>
        <v>-913392.04983619042</v>
      </c>
      <c r="AU68" s="139">
        <f t="shared" ca="1" si="70"/>
        <v>-990416.70936999994</v>
      </c>
      <c r="AV68" s="139">
        <f t="shared" ca="1" si="70"/>
        <v>-1067441.3689038095</v>
      </c>
      <c r="AW68" s="139">
        <f t="shared" ca="1" si="70"/>
        <v>-1144466.0284376191</v>
      </c>
      <c r="AX68" s="139">
        <f t="shared" ca="1" si="70"/>
        <v>-1221490.6879714285</v>
      </c>
      <c r="AY68" s="139">
        <f t="shared" ca="1" si="70"/>
        <v>-1298515.3475052379</v>
      </c>
      <c r="AZ68" s="139">
        <f t="shared" ca="1" si="70"/>
        <v>-1375540.0070390473</v>
      </c>
      <c r="BA68" s="139">
        <f t="shared" ca="1" si="70"/>
        <v>-1452564.6665728567</v>
      </c>
      <c r="BB68" s="139">
        <f t="shared" ca="1" si="70"/>
        <v>-1529589.3261066661</v>
      </c>
      <c r="BC68" s="139">
        <f t="shared" ca="1" si="70"/>
        <v>-1606613.9856404755</v>
      </c>
      <c r="BD68" s="139">
        <f t="shared" ca="1" si="70"/>
        <v>-1683638.6451742849</v>
      </c>
      <c r="BE68" s="139">
        <f t="shared" ca="1" si="70"/>
        <v>-1760663.3047080943</v>
      </c>
      <c r="BF68" s="139">
        <f t="shared" ca="1" si="70"/>
        <v>-1837687.9642419037</v>
      </c>
      <c r="BG68" s="139">
        <f t="shared" ca="1" si="70"/>
        <v>-1914712.6237757131</v>
      </c>
      <c r="BH68" s="139">
        <f t="shared" ca="1" si="70"/>
        <v>-1991737.2833095226</v>
      </c>
      <c r="BI68" s="139">
        <f t="shared" ca="1" si="70"/>
        <v>-2068761.942843332</v>
      </c>
      <c r="BJ68" s="140">
        <f t="shared" ca="1" si="70"/>
        <v>-2145786.6023771414</v>
      </c>
    </row>
    <row r="69" spans="1:62" s="182" customFormat="1" ht="15" customHeight="1" x14ac:dyDescent="0.2">
      <c r="A69" s="206" t="s">
        <v>122</v>
      </c>
      <c r="B69" s="192"/>
      <c r="C69" s="136">
        <f t="shared" ref="C69:AH69" si="71">SUM(C67:C68)</f>
        <v>12608.1</v>
      </c>
      <c r="D69" s="136">
        <f t="shared" ca="1" si="71"/>
        <v>12608.099999999999</v>
      </c>
      <c r="E69" s="136">
        <f t="shared" ca="1" si="71"/>
        <v>26308.1</v>
      </c>
      <c r="F69" s="136">
        <f t="shared" ca="1" si="71"/>
        <v>22077.902380952379</v>
      </c>
      <c r="G69" s="136">
        <f t="shared" ca="1" si="71"/>
        <v>16740.05826190476</v>
      </c>
      <c r="H69" s="136">
        <f t="shared" ca="1" si="71"/>
        <v>8722.6711728571427</v>
      </c>
      <c r="I69" s="136">
        <f t="shared" ca="1" si="71"/>
        <v>4716.4456938095209</v>
      </c>
      <c r="J69" s="136">
        <f t="shared" ca="1" si="71"/>
        <v>6618.9284347619032</v>
      </c>
      <c r="K69" s="136">
        <f t="shared" ca="1" si="71"/>
        <v>18476.798975714286</v>
      </c>
      <c r="L69" s="136">
        <f t="shared" ca="1" si="71"/>
        <v>30011.54619666667</v>
      </c>
      <c r="M69" s="136">
        <f t="shared" ca="1" si="71"/>
        <v>39333.794734095238</v>
      </c>
      <c r="N69" s="136">
        <f t="shared" ca="1" si="71"/>
        <v>51824.392510857142</v>
      </c>
      <c r="O69" s="136">
        <f t="shared" ca="1" si="71"/>
        <v>70840.590287619038</v>
      </c>
      <c r="P69" s="136">
        <f t="shared" ca="1" si="71"/>
        <v>96382.388064380939</v>
      </c>
      <c r="Q69" s="136">
        <f t="shared" ca="1" si="71"/>
        <v>121871.51245714285</v>
      </c>
      <c r="R69" s="136">
        <f t="shared" ca="1" si="71"/>
        <v>147360.63684990475</v>
      </c>
      <c r="S69" s="136">
        <f t="shared" ca="1" si="71"/>
        <v>172979.35061066665</v>
      </c>
      <c r="T69" s="136">
        <f t="shared" ca="1" si="71"/>
        <v>198728.94962742855</v>
      </c>
      <c r="U69" s="136">
        <f t="shared" ca="1" si="71"/>
        <v>224610.74275619045</v>
      </c>
      <c r="V69" s="136">
        <f t="shared" ca="1" si="71"/>
        <v>250626.05193295237</v>
      </c>
      <c r="W69" s="136">
        <f t="shared" ca="1" si="71"/>
        <v>276776.2123257143</v>
      </c>
      <c r="X69" s="136">
        <f t="shared" ca="1" si="71"/>
        <v>303062.5724464762</v>
      </c>
      <c r="Y69" s="136">
        <f t="shared" ca="1" si="71"/>
        <v>329486.49428723811</v>
      </c>
      <c r="Z69" s="136">
        <f t="shared" ca="1" si="71"/>
        <v>356049.35346399999</v>
      </c>
      <c r="AA69" s="142">
        <f t="shared" ca="1" si="71"/>
        <v>382488.72982895235</v>
      </c>
      <c r="AB69" s="142">
        <f t="shared" ca="1" si="71"/>
        <v>409069.83616990474</v>
      </c>
      <c r="AC69" s="143">
        <f t="shared" ca="1" si="71"/>
        <v>347305.52979085717</v>
      </c>
      <c r="AD69" s="143">
        <f t="shared" ca="1" si="71"/>
        <v>285685.80216380954</v>
      </c>
      <c r="AE69" s="143">
        <f t="shared" ca="1" si="71"/>
        <v>224066.07453676191</v>
      </c>
      <c r="AF69" s="143">
        <f t="shared" ca="1" si="71"/>
        <v>162446.34690971428</v>
      </c>
      <c r="AG69" s="143">
        <f t="shared" ca="1" si="71"/>
        <v>100826.61928266668</v>
      </c>
      <c r="AH69" s="143">
        <f t="shared" ca="1" si="71"/>
        <v>39206.891655619067</v>
      </c>
      <c r="AI69" s="143">
        <f t="shared" ref="AI69:BJ69" ca="1" si="72">SUM(AI67:AI68)</f>
        <v>-35636.99496428571</v>
      </c>
      <c r="AJ69" s="143">
        <f t="shared" ca="1" si="72"/>
        <v>-112661.65449809523</v>
      </c>
      <c r="AK69" s="143">
        <f t="shared" ca="1" si="72"/>
        <v>-189686.31403190477</v>
      </c>
      <c r="AL69" s="143">
        <f t="shared" ca="1" si="72"/>
        <v>-266710.97356571426</v>
      </c>
      <c r="AM69" s="143">
        <f t="shared" ca="1" si="72"/>
        <v>-343735.63309952378</v>
      </c>
      <c r="AN69" s="143">
        <f t="shared" ca="1" si="72"/>
        <v>-420760.2926333333</v>
      </c>
      <c r="AO69" s="143">
        <f t="shared" ca="1" si="72"/>
        <v>-497784.95216714282</v>
      </c>
      <c r="AP69" s="143">
        <f t="shared" ca="1" si="72"/>
        <v>-574809.61170095229</v>
      </c>
      <c r="AQ69" s="143">
        <f t="shared" ca="1" si="72"/>
        <v>-651834.27123476181</v>
      </c>
      <c r="AR69" s="143">
        <f t="shared" ca="1" si="72"/>
        <v>-728858.93076857133</v>
      </c>
      <c r="AS69" s="143">
        <f t="shared" ca="1" si="72"/>
        <v>-805883.59030238085</v>
      </c>
      <c r="AT69" s="143">
        <f t="shared" ca="1" si="72"/>
        <v>-882908.24983619037</v>
      </c>
      <c r="AU69" s="143">
        <f t="shared" ca="1" si="72"/>
        <v>-959932.90936999989</v>
      </c>
      <c r="AV69" s="143">
        <f t="shared" ca="1" si="72"/>
        <v>-1036957.5689038094</v>
      </c>
      <c r="AW69" s="143">
        <f t="shared" ca="1" si="72"/>
        <v>-1113982.2284376191</v>
      </c>
      <c r="AX69" s="143">
        <f t="shared" ca="1" si="72"/>
        <v>-1191006.8879714285</v>
      </c>
      <c r="AY69" s="143">
        <f t="shared" ca="1" si="72"/>
        <v>-1268031.5475052379</v>
      </c>
      <c r="AZ69" s="143">
        <f t="shared" ca="1" si="72"/>
        <v>-1345056.2070390473</v>
      </c>
      <c r="BA69" s="143">
        <f t="shared" ca="1" si="72"/>
        <v>-1422080.8665728567</v>
      </c>
      <c r="BB69" s="143">
        <f t="shared" ca="1" si="72"/>
        <v>-1499105.5261066661</v>
      </c>
      <c r="BC69" s="143">
        <f t="shared" ca="1" si="72"/>
        <v>-1576130.1856404755</v>
      </c>
      <c r="BD69" s="143">
        <f t="shared" ca="1" si="72"/>
        <v>-1653154.8451742849</v>
      </c>
      <c r="BE69" s="143">
        <f t="shared" ca="1" si="72"/>
        <v>-1730179.5047080943</v>
      </c>
      <c r="BF69" s="143">
        <f t="shared" ca="1" si="72"/>
        <v>-1807204.1642419037</v>
      </c>
      <c r="BG69" s="143">
        <f t="shared" ca="1" si="72"/>
        <v>-1884228.8237757131</v>
      </c>
      <c r="BH69" s="143">
        <f t="shared" ca="1" si="72"/>
        <v>-1961253.4833095225</v>
      </c>
      <c r="BI69" s="143">
        <f t="shared" ca="1" si="72"/>
        <v>-2038278.1428433319</v>
      </c>
      <c r="BJ69" s="144">
        <f t="shared" ca="1" si="72"/>
        <v>-2115302.8023771415</v>
      </c>
    </row>
    <row r="70" spans="1:62" s="182" customFormat="1" ht="15" customHeight="1" x14ac:dyDescent="0.2">
      <c r="A70" s="207" t="s">
        <v>123</v>
      </c>
      <c r="B70" s="208"/>
      <c r="C70" s="209">
        <f t="shared" ref="C70:AH70" si="73">SUM(C62,C65,C69)</f>
        <v>12608.1</v>
      </c>
      <c r="D70" s="209">
        <f t="shared" ca="1" si="73"/>
        <v>12608.099999999999</v>
      </c>
      <c r="E70" s="209">
        <f t="shared" ca="1" si="73"/>
        <v>26308.1</v>
      </c>
      <c r="F70" s="209">
        <f t="shared" ca="1" si="73"/>
        <v>132842.55238095237</v>
      </c>
      <c r="G70" s="209">
        <f t="shared" ca="1" si="73"/>
        <v>131559.00526190476</v>
      </c>
      <c r="H70" s="209">
        <f t="shared" ca="1" si="73"/>
        <v>130275.45717285713</v>
      </c>
      <c r="I70" s="209">
        <f t="shared" ca="1" si="73"/>
        <v>147173.40969380952</v>
      </c>
      <c r="J70" s="209">
        <f t="shared" ca="1" si="73"/>
        <v>173162.11243476192</v>
      </c>
      <c r="K70" s="209">
        <f t="shared" ca="1" si="73"/>
        <v>217332.31497571428</v>
      </c>
      <c r="L70" s="209">
        <f t="shared" ca="1" si="73"/>
        <v>228867.06219666667</v>
      </c>
      <c r="M70" s="209">
        <f t="shared" ca="1" si="73"/>
        <v>238189.31073409523</v>
      </c>
      <c r="N70" s="209">
        <f t="shared" ca="1" si="73"/>
        <v>250679.90851085715</v>
      </c>
      <c r="O70" s="209">
        <f t="shared" ca="1" si="73"/>
        <v>269696.10628761904</v>
      </c>
      <c r="P70" s="209">
        <f t="shared" ca="1" si="73"/>
        <v>301822.07706438098</v>
      </c>
      <c r="Q70" s="209">
        <f t="shared" ca="1" si="73"/>
        <v>327311.20145714283</v>
      </c>
      <c r="R70" s="209">
        <f t="shared" ca="1" si="73"/>
        <v>336601.65484990476</v>
      </c>
      <c r="S70" s="209">
        <f t="shared" ca="1" si="73"/>
        <v>345859.71161066665</v>
      </c>
      <c r="T70" s="209">
        <f t="shared" ca="1" si="73"/>
        <v>355085.04662742856</v>
      </c>
      <c r="U70" s="209">
        <f t="shared" ca="1" si="73"/>
        <v>364277.33375619043</v>
      </c>
      <c r="V70" s="209">
        <f t="shared" ca="1" si="73"/>
        <v>373436.24093295238</v>
      </c>
      <c r="W70" s="209">
        <f t="shared" ca="1" si="73"/>
        <v>382561.43532571429</v>
      </c>
      <c r="X70" s="209">
        <f t="shared" ca="1" si="73"/>
        <v>391652.58044647623</v>
      </c>
      <c r="Y70" s="209">
        <f t="shared" ca="1" si="73"/>
        <v>400709.33528723812</v>
      </c>
      <c r="Z70" s="209">
        <f t="shared" ca="1" si="73"/>
        <v>409731.35546399996</v>
      </c>
      <c r="AA70" s="210">
        <f t="shared" ca="1" si="73"/>
        <v>418454.48482895235</v>
      </c>
      <c r="AB70" s="210">
        <f t="shared" ca="1" si="73"/>
        <v>427142.18116990477</v>
      </c>
      <c r="AC70" s="211">
        <f t="shared" ca="1" si="73"/>
        <v>347305.53079085716</v>
      </c>
      <c r="AD70" s="211">
        <f t="shared" ca="1" si="73"/>
        <v>285685.80316380953</v>
      </c>
      <c r="AE70" s="211">
        <f t="shared" ca="1" si="73"/>
        <v>224066.0755367619</v>
      </c>
      <c r="AF70" s="211">
        <f t="shared" ca="1" si="73"/>
        <v>162446.34790971427</v>
      </c>
      <c r="AG70" s="211">
        <f t="shared" ca="1" si="73"/>
        <v>100826.62028266668</v>
      </c>
      <c r="AH70" s="211">
        <f t="shared" ca="1" si="73"/>
        <v>39206.892655619064</v>
      </c>
      <c r="AI70" s="211">
        <f t="shared" ref="AI70:BJ70" ca="1" si="74">SUM(AI62,AI65,AI69)</f>
        <v>-35636.993964285713</v>
      </c>
      <c r="AJ70" s="211">
        <f t="shared" ca="1" si="74"/>
        <v>-112661.65349809523</v>
      </c>
      <c r="AK70" s="211">
        <f t="shared" ca="1" si="74"/>
        <v>-189686.31303190478</v>
      </c>
      <c r="AL70" s="211">
        <f t="shared" ca="1" si="74"/>
        <v>-266710.97256571427</v>
      </c>
      <c r="AM70" s="211">
        <f t="shared" ca="1" si="74"/>
        <v>-343735.63209952379</v>
      </c>
      <c r="AN70" s="211">
        <f t="shared" ca="1" si="74"/>
        <v>-420760.29163333331</v>
      </c>
      <c r="AO70" s="211">
        <f t="shared" ca="1" si="74"/>
        <v>-497784.95116714283</v>
      </c>
      <c r="AP70" s="211">
        <f t="shared" ca="1" si="74"/>
        <v>-574809.61070095224</v>
      </c>
      <c r="AQ70" s="211">
        <f t="shared" ca="1" si="74"/>
        <v>-651834.27023476176</v>
      </c>
      <c r="AR70" s="211">
        <f t="shared" ca="1" si="74"/>
        <v>-728858.92976857128</v>
      </c>
      <c r="AS70" s="211">
        <f t="shared" ca="1" si="74"/>
        <v>-805883.5893023808</v>
      </c>
      <c r="AT70" s="211">
        <f t="shared" ca="1" si="74"/>
        <v>-882908.24883619032</v>
      </c>
      <c r="AU70" s="211">
        <f t="shared" ca="1" si="74"/>
        <v>-959932.90836999984</v>
      </c>
      <c r="AV70" s="211">
        <f t="shared" ca="1" si="74"/>
        <v>-1036957.5679038094</v>
      </c>
      <c r="AW70" s="211">
        <f t="shared" ca="1" si="74"/>
        <v>-1113982.2274376191</v>
      </c>
      <c r="AX70" s="211">
        <f t="shared" ca="1" si="74"/>
        <v>-1191006.8869714285</v>
      </c>
      <c r="AY70" s="211">
        <f t="shared" ca="1" si="74"/>
        <v>-1268031.5465052379</v>
      </c>
      <c r="AZ70" s="211">
        <f t="shared" ca="1" si="74"/>
        <v>-1345056.2060390473</v>
      </c>
      <c r="BA70" s="211">
        <f t="shared" ca="1" si="74"/>
        <v>-1422080.8655728567</v>
      </c>
      <c r="BB70" s="211">
        <f t="shared" ca="1" si="74"/>
        <v>-1499105.5251066661</v>
      </c>
      <c r="BC70" s="211">
        <f t="shared" ca="1" si="74"/>
        <v>-1576130.1846404755</v>
      </c>
      <c r="BD70" s="211">
        <f t="shared" ca="1" si="74"/>
        <v>-1653154.844174285</v>
      </c>
      <c r="BE70" s="211">
        <f t="shared" ca="1" si="74"/>
        <v>-1730179.5037080944</v>
      </c>
      <c r="BF70" s="211">
        <f t="shared" ca="1" si="74"/>
        <v>-1807204.1632419038</v>
      </c>
      <c r="BG70" s="211">
        <f t="shared" ca="1" si="74"/>
        <v>-1884228.8227757132</v>
      </c>
      <c r="BH70" s="211">
        <f t="shared" ca="1" si="74"/>
        <v>-1961253.4823095226</v>
      </c>
      <c r="BI70" s="211">
        <f t="shared" ca="1" si="74"/>
        <v>-2038278.141843332</v>
      </c>
      <c r="BJ70" s="212">
        <f t="shared" ca="1" si="74"/>
        <v>-2115302.8013771414</v>
      </c>
    </row>
    <row r="71" spans="1:62" s="182" customFormat="1" ht="15" customHeight="1" x14ac:dyDescent="0.2">
      <c r="B71" s="213">
        <f ca="1">SUM(C71:Z71)</f>
        <v>33405.588976353138</v>
      </c>
      <c r="C71" s="214">
        <f t="shared" ref="C71:AH71" ca="1" si="75">C57-C70</f>
        <v>1391.8999999999996</v>
      </c>
      <c r="D71" s="214">
        <f t="shared" ca="1" si="75"/>
        <v>1391.9000000000015</v>
      </c>
      <c r="E71" s="214">
        <f t="shared" ca="1" si="75"/>
        <v>1391.9000000000015</v>
      </c>
      <c r="F71" s="214">
        <f t="shared" ca="1" si="75"/>
        <v>1391.8999999999942</v>
      </c>
      <c r="G71" s="214">
        <f t="shared" ca="1" si="75"/>
        <v>1391.8994999999704</v>
      </c>
      <c r="H71" s="214">
        <f t="shared" ca="1" si="75"/>
        <v>1391.8999699999695</v>
      </c>
      <c r="I71" s="214">
        <f t="shared" ca="1" si="75"/>
        <v>1391.8998299999512</v>
      </c>
      <c r="J71" s="214">
        <f t="shared" ca="1" si="75"/>
        <v>1391.8994699999457</v>
      </c>
      <c r="K71" s="214">
        <f t="shared" ca="1" si="75"/>
        <v>1391.8993099999789</v>
      </c>
      <c r="L71" s="214">
        <f t="shared" ca="1" si="75"/>
        <v>1391.8993099999498</v>
      </c>
      <c r="M71" s="214">
        <f t="shared" ca="1" si="75"/>
        <v>1391.8993099999498</v>
      </c>
      <c r="N71" s="214">
        <f t="shared" ca="1" si="75"/>
        <v>1391.8993099999498</v>
      </c>
      <c r="O71" s="214">
        <f t="shared" ca="1" si="75"/>
        <v>1391.8993099999498</v>
      </c>
      <c r="P71" s="214">
        <f t="shared" ca="1" si="75"/>
        <v>1391.8991260951734</v>
      </c>
      <c r="Q71" s="214">
        <f t="shared" ca="1" si="75"/>
        <v>1391.8991260952316</v>
      </c>
      <c r="R71" s="214">
        <f t="shared" ca="1" si="75"/>
        <v>1391.8995796352974</v>
      </c>
      <c r="S71" s="214">
        <f t="shared" ca="1" si="75"/>
        <v>1391.8993231754866</v>
      </c>
      <c r="T71" s="214">
        <f t="shared" ca="1" si="75"/>
        <v>1391.8994967156323</v>
      </c>
      <c r="U71" s="214">
        <f t="shared" ca="1" si="75"/>
        <v>1391.8990302557941</v>
      </c>
      <c r="V71" s="214">
        <f t="shared" ca="1" si="75"/>
        <v>1391.8995037958957</v>
      </c>
      <c r="W71" s="214">
        <f t="shared" ca="1" si="75"/>
        <v>1391.8999573360779</v>
      </c>
      <c r="X71" s="214">
        <f t="shared" ca="1" si="75"/>
        <v>1391.8997508761822</v>
      </c>
      <c r="Y71" s="214">
        <f t="shared" ca="1" si="75"/>
        <v>1391.8993944162503</v>
      </c>
      <c r="Z71" s="214">
        <f t="shared" ca="1" si="75"/>
        <v>1391.8993679565028</v>
      </c>
      <c r="AA71" s="214">
        <f t="shared" ca="1" si="75"/>
        <v>1391.8989514965797</v>
      </c>
      <c r="AB71" s="214">
        <f t="shared" ca="1" si="75"/>
        <v>1391.8990650367923</v>
      </c>
      <c r="AC71" s="214">
        <f t="shared" ca="1" si="75"/>
        <v>1391.8990785768838</v>
      </c>
      <c r="AD71" s="214">
        <f t="shared" ca="1" si="75"/>
        <v>1391.8990785768838</v>
      </c>
      <c r="AE71" s="214">
        <f t="shared" ca="1" si="75"/>
        <v>1391.8990785769129</v>
      </c>
      <c r="AF71" s="214">
        <f t="shared" ca="1" si="75"/>
        <v>1391.8990785769129</v>
      </c>
      <c r="AG71" s="214">
        <f t="shared" ca="1" si="75"/>
        <v>1391.8990785768692</v>
      </c>
      <c r="AH71" s="214">
        <f t="shared" ca="1" si="75"/>
        <v>1391.8990785768619</v>
      </c>
      <c r="AI71" s="214">
        <f t="shared" ref="AI71:BJ71" ca="1" si="76">AI57-AI70</f>
        <v>1391.8990785768619</v>
      </c>
      <c r="AJ71" s="214">
        <f t="shared" ca="1" si="76"/>
        <v>1391.8990785768547</v>
      </c>
      <c r="AK71" s="214">
        <f t="shared" ca="1" si="76"/>
        <v>1391.8990785768838</v>
      </c>
      <c r="AL71" s="214">
        <f t="shared" ca="1" si="76"/>
        <v>1391.8990785768256</v>
      </c>
      <c r="AM71" s="214">
        <f t="shared" ca="1" si="76"/>
        <v>1391.8990785768256</v>
      </c>
      <c r="AN71" s="214">
        <f t="shared" ca="1" si="76"/>
        <v>1391.899078576942</v>
      </c>
      <c r="AO71" s="214">
        <f t="shared" ca="1" si="76"/>
        <v>1391.899078576942</v>
      </c>
      <c r="AP71" s="214">
        <f t="shared" ca="1" si="76"/>
        <v>1391.899078576942</v>
      </c>
      <c r="AQ71" s="214">
        <f t="shared" ca="1" si="76"/>
        <v>1391.899078576942</v>
      </c>
      <c r="AR71" s="214">
        <f t="shared" ca="1" si="76"/>
        <v>1391.8990785770584</v>
      </c>
      <c r="AS71" s="214">
        <f t="shared" ca="1" si="76"/>
        <v>1391.8990785770584</v>
      </c>
      <c r="AT71" s="214">
        <f t="shared" ca="1" si="76"/>
        <v>1391.8990785771748</v>
      </c>
      <c r="AU71" s="214">
        <f t="shared" ca="1" si="76"/>
        <v>1391.8990785771748</v>
      </c>
      <c r="AV71" s="214">
        <f t="shared" ca="1" si="76"/>
        <v>1391.8990785772912</v>
      </c>
      <c r="AW71" s="214">
        <f t="shared" ca="1" si="76"/>
        <v>1391.8990785775241</v>
      </c>
      <c r="AX71" s="214">
        <f t="shared" ca="1" si="76"/>
        <v>1391.8990785775241</v>
      </c>
      <c r="AY71" s="214">
        <f t="shared" ca="1" si="76"/>
        <v>1391.8990785775241</v>
      </c>
      <c r="AZ71" s="214">
        <f t="shared" ca="1" si="76"/>
        <v>1391.8990785772912</v>
      </c>
      <c r="BA71" s="214">
        <f t="shared" ca="1" si="76"/>
        <v>1391.8990785772912</v>
      </c>
      <c r="BB71" s="214">
        <f t="shared" ca="1" si="76"/>
        <v>1391.8990785772912</v>
      </c>
      <c r="BC71" s="214">
        <f t="shared" ca="1" si="76"/>
        <v>1391.8990785772912</v>
      </c>
      <c r="BD71" s="214">
        <f t="shared" ca="1" si="76"/>
        <v>1391.8990785770584</v>
      </c>
      <c r="BE71" s="214">
        <f t="shared" ca="1" si="76"/>
        <v>1391.8990785770584</v>
      </c>
      <c r="BF71" s="214">
        <f t="shared" ca="1" si="76"/>
        <v>1391.8990785770584</v>
      </c>
      <c r="BG71" s="214">
        <f t="shared" ca="1" si="76"/>
        <v>1391.8990785770584</v>
      </c>
      <c r="BH71" s="214">
        <f t="shared" ca="1" si="76"/>
        <v>1391.8990785765927</v>
      </c>
      <c r="BI71" s="214">
        <f t="shared" ca="1" si="76"/>
        <v>1391.8990785763599</v>
      </c>
      <c r="BJ71" s="214">
        <f t="shared" ca="1" si="76"/>
        <v>1391.8990785758942</v>
      </c>
    </row>
    <row r="72" spans="1:62" s="182" customFormat="1" ht="15" hidden="1" customHeight="1" x14ac:dyDescent="0.2">
      <c r="B72" s="213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14"/>
      <c r="Z72" s="214"/>
      <c r="AA72" s="215"/>
      <c r="AB72" s="215"/>
      <c r="AC72" s="214"/>
      <c r="AD72" s="214"/>
      <c r="AE72" s="214"/>
      <c r="AF72" s="214"/>
      <c r="AG72" s="214"/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14"/>
      <c r="BB72" s="214"/>
      <c r="BC72" s="214"/>
      <c r="BD72" s="214"/>
      <c r="BE72" s="214"/>
      <c r="BF72" s="214"/>
      <c r="BG72" s="214"/>
      <c r="BH72" s="214"/>
      <c r="BI72" s="214"/>
      <c r="BJ72" s="214"/>
    </row>
    <row r="73" spans="1:62" s="182" customFormat="1" ht="15" customHeight="1" x14ac:dyDescent="0.2">
      <c r="A73" s="123" t="s">
        <v>124</v>
      </c>
      <c r="B73" s="124"/>
      <c r="C73" s="125">
        <v>1</v>
      </c>
      <c r="D73" s="125">
        <v>2</v>
      </c>
      <c r="E73" s="125">
        <v>3</v>
      </c>
      <c r="F73" s="125">
        <v>4</v>
      </c>
      <c r="G73" s="125">
        <v>5</v>
      </c>
      <c r="H73" s="125">
        <v>6</v>
      </c>
      <c r="I73" s="125">
        <v>7</v>
      </c>
      <c r="J73" s="125">
        <v>8</v>
      </c>
      <c r="K73" s="125">
        <v>9</v>
      </c>
      <c r="L73" s="125">
        <v>10</v>
      </c>
      <c r="M73" s="125">
        <v>11</v>
      </c>
      <c r="N73" s="125">
        <v>12</v>
      </c>
      <c r="O73" s="125">
        <v>13</v>
      </c>
      <c r="P73" s="125">
        <v>14</v>
      </c>
      <c r="Q73" s="125">
        <v>15</v>
      </c>
      <c r="R73" s="125">
        <v>16</v>
      </c>
      <c r="S73" s="125">
        <v>17</v>
      </c>
      <c r="T73" s="125">
        <v>18</v>
      </c>
      <c r="U73" s="125">
        <v>19</v>
      </c>
      <c r="V73" s="125">
        <v>20</v>
      </c>
      <c r="W73" s="125">
        <v>21</v>
      </c>
      <c r="X73" s="125">
        <v>22</v>
      </c>
      <c r="Y73" s="125">
        <v>23</v>
      </c>
      <c r="Z73" s="125">
        <v>24</v>
      </c>
      <c r="AA73" s="126">
        <v>25</v>
      </c>
      <c r="AB73" s="126">
        <v>26</v>
      </c>
      <c r="AC73" s="127">
        <v>27</v>
      </c>
      <c r="AD73" s="127">
        <v>28</v>
      </c>
      <c r="AE73" s="127">
        <v>29</v>
      </c>
      <c r="AF73" s="127">
        <v>30</v>
      </c>
      <c r="AG73" s="127">
        <v>31</v>
      </c>
      <c r="AH73" s="127">
        <v>32</v>
      </c>
      <c r="AI73" s="127">
        <v>33</v>
      </c>
      <c r="AJ73" s="127">
        <v>34</v>
      </c>
      <c r="AK73" s="127">
        <v>35</v>
      </c>
      <c r="AL73" s="127">
        <v>36</v>
      </c>
      <c r="AM73" s="127">
        <v>37</v>
      </c>
      <c r="AN73" s="127">
        <v>38</v>
      </c>
      <c r="AO73" s="127">
        <v>39</v>
      </c>
      <c r="AP73" s="127">
        <v>40</v>
      </c>
      <c r="AQ73" s="127">
        <v>41</v>
      </c>
      <c r="AR73" s="127">
        <v>42</v>
      </c>
      <c r="AS73" s="127">
        <v>43</v>
      </c>
      <c r="AT73" s="127">
        <v>44</v>
      </c>
      <c r="AU73" s="127">
        <v>45</v>
      </c>
      <c r="AV73" s="127">
        <v>46</v>
      </c>
      <c r="AW73" s="127">
        <v>47</v>
      </c>
      <c r="AX73" s="127">
        <v>48</v>
      </c>
      <c r="AY73" s="127">
        <v>49</v>
      </c>
      <c r="AZ73" s="127">
        <v>50</v>
      </c>
      <c r="BA73" s="127">
        <v>51</v>
      </c>
      <c r="BB73" s="127">
        <v>52</v>
      </c>
      <c r="BC73" s="127">
        <v>53</v>
      </c>
      <c r="BD73" s="127">
        <v>54</v>
      </c>
      <c r="BE73" s="127">
        <v>55</v>
      </c>
      <c r="BF73" s="127">
        <v>56</v>
      </c>
      <c r="BG73" s="127">
        <v>57</v>
      </c>
      <c r="BH73" s="127">
        <v>58</v>
      </c>
      <c r="BI73" s="127">
        <v>59</v>
      </c>
      <c r="BJ73" s="128">
        <v>60</v>
      </c>
    </row>
    <row r="74" spans="1:62" s="182" customFormat="1" ht="15" customHeight="1" x14ac:dyDescent="0.2">
      <c r="A74" s="93" t="s">
        <v>125</v>
      </c>
      <c r="B74" s="216"/>
      <c r="C74" s="137">
        <f t="shared" ref="C74:AH74" ca="1" si="77">C33+C34</f>
        <v>-15391.9</v>
      </c>
      <c r="D74" s="137">
        <f t="shared" ca="1" si="77"/>
        <v>-1391.9</v>
      </c>
      <c r="E74" s="137">
        <f t="shared" ca="1" si="77"/>
        <v>-15091.9</v>
      </c>
      <c r="F74" s="137">
        <f t="shared" ca="1" si="77"/>
        <v>-110764.65</v>
      </c>
      <c r="G74" s="137">
        <f t="shared" ca="1" si="77"/>
        <v>-4054.2964999999995</v>
      </c>
      <c r="H74" s="137">
        <f t="shared" ca="1" si="77"/>
        <v>-6733.8394699999999</v>
      </c>
      <c r="I74" s="137">
        <f t="shared" ca="1" si="77"/>
        <v>-20904.17786</v>
      </c>
      <c r="J74" s="137">
        <f t="shared" ca="1" si="77"/>
        <v>-24086.219639999999</v>
      </c>
      <c r="K74" s="137">
        <f t="shared" ca="1" si="77"/>
        <v>-32312.331839999999</v>
      </c>
      <c r="L74" s="137">
        <f t="shared" ca="1" si="77"/>
        <v>12818.29484</v>
      </c>
      <c r="M74" s="137">
        <f t="shared" ca="1" si="77"/>
        <v>10605.79615647619</v>
      </c>
      <c r="N74" s="137">
        <f t="shared" ca="1" si="77"/>
        <v>-4407.3546041904829</v>
      </c>
      <c r="O74" s="137">
        <f t="shared" ca="1" si="77"/>
        <v>-16063.254604190486</v>
      </c>
      <c r="P74" s="137">
        <f t="shared" ca="1" si="77"/>
        <v>-9537.6546041904803</v>
      </c>
      <c r="Q74" s="137">
        <f t="shared" ca="1" si="77"/>
        <v>26772.672011809522</v>
      </c>
      <c r="R74" s="137">
        <f t="shared" ca="1" si="77"/>
        <v>26772.672011809522</v>
      </c>
      <c r="S74" s="137">
        <f t="shared" ca="1" si="77"/>
        <v>26902.261379809519</v>
      </c>
      <c r="T74" s="137">
        <f t="shared" ca="1" si="77"/>
        <v>27033.146635809524</v>
      </c>
      <c r="U74" s="137">
        <f t="shared" ca="1" si="77"/>
        <v>27165.340747809525</v>
      </c>
      <c r="V74" s="137">
        <f t="shared" ca="1" si="77"/>
        <v>27298.856795809526</v>
      </c>
      <c r="W74" s="137">
        <f t="shared" ca="1" si="77"/>
        <v>27433.708011809533</v>
      </c>
      <c r="X74" s="137">
        <f t="shared" ca="1" si="77"/>
        <v>27569.907739809525</v>
      </c>
      <c r="Y74" s="137">
        <f t="shared" ca="1" si="77"/>
        <v>27707.469459809508</v>
      </c>
      <c r="Z74" s="137">
        <f t="shared" ca="1" si="77"/>
        <v>27846.406795809526</v>
      </c>
      <c r="AA74" s="138">
        <f t="shared" ca="1" si="77"/>
        <v>28052.685888761906</v>
      </c>
      <c r="AB74" s="138">
        <f t="shared" ca="1" si="77"/>
        <v>28194.415864761893</v>
      </c>
      <c r="AC74" s="139">
        <f t="shared" ca="1" si="77"/>
        <v>-60150.996855238074</v>
      </c>
      <c r="AD74" s="139">
        <f t="shared" ca="1" si="77"/>
        <v>-60006.418103238095</v>
      </c>
      <c r="AE74" s="139">
        <f t="shared" ca="1" si="77"/>
        <v>-60006.418103238087</v>
      </c>
      <c r="AF74" s="139">
        <f t="shared" ca="1" si="77"/>
        <v>-60006.418103238087</v>
      </c>
      <c r="AG74" s="139">
        <f t="shared" ca="1" si="77"/>
        <v>-60006.418103238087</v>
      </c>
      <c r="AH74" s="139">
        <f t="shared" ca="1" si="77"/>
        <v>-60006.418103238087</v>
      </c>
      <c r="AI74" s="139">
        <f t="shared" ref="AI74:BJ74" ca="1" si="78">AI33+AI34</f>
        <v>-73230.57709609525</v>
      </c>
      <c r="AJ74" s="139">
        <f t="shared" ca="1" si="78"/>
        <v>-75411.350009999995</v>
      </c>
      <c r="AK74" s="139">
        <f t="shared" ca="1" si="78"/>
        <v>-75411.350009999995</v>
      </c>
      <c r="AL74" s="139">
        <f t="shared" ca="1" si="78"/>
        <v>-75411.350009999995</v>
      </c>
      <c r="AM74" s="139">
        <f t="shared" ca="1" si="78"/>
        <v>-75411.350009999995</v>
      </c>
      <c r="AN74" s="139">
        <f t="shared" ca="1" si="78"/>
        <v>-75411.350009999995</v>
      </c>
      <c r="AO74" s="139">
        <f t="shared" ca="1" si="78"/>
        <v>-75411.350009999995</v>
      </c>
      <c r="AP74" s="139">
        <f t="shared" ca="1" si="78"/>
        <v>-75411.350009999995</v>
      </c>
      <c r="AQ74" s="139">
        <f t="shared" ca="1" si="78"/>
        <v>-75411.350009999995</v>
      </c>
      <c r="AR74" s="139">
        <f t="shared" ca="1" si="78"/>
        <v>-75411.350009999995</v>
      </c>
      <c r="AS74" s="139">
        <f t="shared" ca="1" si="78"/>
        <v>-75411.350009999995</v>
      </c>
      <c r="AT74" s="139">
        <f t="shared" ca="1" si="78"/>
        <v>-75411.350009999995</v>
      </c>
      <c r="AU74" s="139">
        <f t="shared" ca="1" si="78"/>
        <v>-75411.350009999995</v>
      </c>
      <c r="AV74" s="139">
        <f t="shared" ca="1" si="78"/>
        <v>-75411.350009999995</v>
      </c>
      <c r="AW74" s="139">
        <f t="shared" ca="1" si="78"/>
        <v>-75411.350009999995</v>
      </c>
      <c r="AX74" s="139">
        <f t="shared" ca="1" si="78"/>
        <v>-75411.350009999995</v>
      </c>
      <c r="AY74" s="139">
        <f t="shared" ca="1" si="78"/>
        <v>-75411.350009999995</v>
      </c>
      <c r="AZ74" s="139">
        <f t="shared" ca="1" si="78"/>
        <v>-75411.350009999995</v>
      </c>
      <c r="BA74" s="139">
        <f t="shared" ca="1" si="78"/>
        <v>-75411.350009999995</v>
      </c>
      <c r="BB74" s="139">
        <f t="shared" ca="1" si="78"/>
        <v>-75411.350009999995</v>
      </c>
      <c r="BC74" s="139">
        <f t="shared" ca="1" si="78"/>
        <v>-75411.350009999995</v>
      </c>
      <c r="BD74" s="139">
        <f t="shared" ca="1" si="78"/>
        <v>-75411.350009999995</v>
      </c>
      <c r="BE74" s="139">
        <f t="shared" ca="1" si="78"/>
        <v>-75411.350009999995</v>
      </c>
      <c r="BF74" s="139">
        <f t="shared" ca="1" si="78"/>
        <v>-75411.350009999995</v>
      </c>
      <c r="BG74" s="139">
        <f t="shared" ca="1" si="78"/>
        <v>-75411.350009999995</v>
      </c>
      <c r="BH74" s="139">
        <f t="shared" ca="1" si="78"/>
        <v>-75411.350009999995</v>
      </c>
      <c r="BI74" s="139">
        <f t="shared" ca="1" si="78"/>
        <v>-75411.350009999995</v>
      </c>
      <c r="BJ74" s="140">
        <f t="shared" ca="1" si="78"/>
        <v>-75411.350009999995</v>
      </c>
    </row>
    <row r="75" spans="1:62" s="182" customFormat="1" ht="15" customHeight="1" x14ac:dyDescent="0.2">
      <c r="A75" s="217" t="s">
        <v>126</v>
      </c>
      <c r="B75" s="218" t="s">
        <v>127</v>
      </c>
      <c r="C75" s="219" t="str">
        <f t="shared" ref="C75:AH75" si="79">IFERROR(C21/C95,"")</f>
        <v/>
      </c>
      <c r="D75" s="219" t="str">
        <f t="shared" si="79"/>
        <v/>
      </c>
      <c r="E75" s="219" t="str">
        <f t="shared" si="79"/>
        <v/>
      </c>
      <c r="F75" s="219" t="str">
        <f t="shared" si="79"/>
        <v/>
      </c>
      <c r="G75" s="219">
        <f t="shared" ca="1" si="79"/>
        <v>-3.8190863412177256</v>
      </c>
      <c r="H75" s="219">
        <f t="shared" ca="1" si="79"/>
        <v>-5.9826342241647792</v>
      </c>
      <c r="I75" s="219">
        <f t="shared" ca="1" si="79"/>
        <v>-2.2958730201771105</v>
      </c>
      <c r="J75" s="219">
        <f t="shared" ca="1" si="79"/>
        <v>2.3354789316950355</v>
      </c>
      <c r="K75" s="219">
        <f t="shared" ca="1" si="79"/>
        <v>8.1199975022408495</v>
      </c>
      <c r="L75" s="219">
        <f t="shared" ca="1" si="79"/>
        <v>6.8005668904615062</v>
      </c>
      <c r="M75" s="219">
        <f t="shared" ca="1" si="79"/>
        <v>6.8005668904615062</v>
      </c>
      <c r="N75" s="219">
        <f t="shared" ca="1" si="79"/>
        <v>8.8515534972398626</v>
      </c>
      <c r="O75" s="219">
        <f t="shared" ca="1" si="79"/>
        <v>12.953526710796584</v>
      </c>
      <c r="P75" s="219">
        <f t="shared" ca="1" si="79"/>
        <v>17.05549992435331</v>
      </c>
      <c r="Q75" s="219">
        <f t="shared" ca="1" si="79"/>
        <v>16.508885184766989</v>
      </c>
      <c r="R75" s="219">
        <f t="shared" ca="1" si="79"/>
        <v>16.508885184766989</v>
      </c>
      <c r="S75" s="219">
        <f t="shared" ca="1" si="79"/>
        <v>17.922014338853526</v>
      </c>
      <c r="T75" s="219">
        <f t="shared" ca="1" si="79"/>
        <v>19.618077024348867</v>
      </c>
      <c r="U75" s="219">
        <f t="shared" ca="1" si="79"/>
        <v>21.691384622470064</v>
      </c>
      <c r="V75" s="219">
        <f t="shared" ca="1" si="79"/>
        <v>24.283403882144146</v>
      </c>
      <c r="W75" s="219">
        <f t="shared" ca="1" si="79"/>
        <v>27.616440180669684</v>
      </c>
      <c r="X75" s="219">
        <f t="shared" ca="1" si="79"/>
        <v>32.061001923635764</v>
      </c>
      <c r="Y75" s="219">
        <f t="shared" ca="1" si="79"/>
        <v>38.284004197123878</v>
      </c>
      <c r="Z75" s="219">
        <f t="shared" ca="1" si="79"/>
        <v>47.619277614820753</v>
      </c>
      <c r="AA75" s="220">
        <f t="shared" ca="1" si="79"/>
        <v>62.564806126624099</v>
      </c>
      <c r="AB75" s="220">
        <f t="shared" ca="1" si="79"/>
        <v>93.383387825976342</v>
      </c>
      <c r="AC75" s="221">
        <f t="shared" ca="1" si="79"/>
        <v>-426.20179906818692</v>
      </c>
      <c r="AD75" s="221">
        <f t="shared" ca="1" si="79"/>
        <v>-7702465952.3809509</v>
      </c>
      <c r="AE75" s="221">
        <f t="shared" ca="1" si="79"/>
        <v>-7702465952.3809509</v>
      </c>
      <c r="AF75" s="221">
        <f t="shared" ca="1" si="79"/>
        <v>-7702465952.3809509</v>
      </c>
      <c r="AG75" s="221">
        <f t="shared" ca="1" si="79"/>
        <v>-7702465952.3809509</v>
      </c>
      <c r="AH75" s="221">
        <f t="shared" ca="1" si="79"/>
        <v>-7702465952.3809509</v>
      </c>
      <c r="AI75" s="221">
        <f t="shared" ref="AI75:BJ75" ca="1" si="80">IFERROR(AI21/AI95,"")</f>
        <v>-7702465952.3809509</v>
      </c>
      <c r="AJ75" s="221">
        <f t="shared" ca="1" si="80"/>
        <v>-7702465952.3809509</v>
      </c>
      <c r="AK75" s="221">
        <f t="shared" ca="1" si="80"/>
        <v>-7702465952.3809509</v>
      </c>
      <c r="AL75" s="221">
        <f t="shared" ca="1" si="80"/>
        <v>-7702465952.3809509</v>
      </c>
      <c r="AM75" s="221">
        <f t="shared" ca="1" si="80"/>
        <v>-7702465952.3809509</v>
      </c>
      <c r="AN75" s="221">
        <f t="shared" ca="1" si="80"/>
        <v>-7702465952.3809509</v>
      </c>
      <c r="AO75" s="221">
        <f t="shared" ca="1" si="80"/>
        <v>-7702465952.3809509</v>
      </c>
      <c r="AP75" s="221">
        <f t="shared" ca="1" si="80"/>
        <v>-7702465952.3809509</v>
      </c>
      <c r="AQ75" s="221">
        <f t="shared" ca="1" si="80"/>
        <v>-7702465952.3809509</v>
      </c>
      <c r="AR75" s="221">
        <f t="shared" ca="1" si="80"/>
        <v>-7702465952.3809509</v>
      </c>
      <c r="AS75" s="221">
        <f t="shared" ca="1" si="80"/>
        <v>-7702465952.3809509</v>
      </c>
      <c r="AT75" s="221">
        <f t="shared" ca="1" si="80"/>
        <v>-7702465952.3809509</v>
      </c>
      <c r="AU75" s="221">
        <f t="shared" ca="1" si="80"/>
        <v>-7702465952.3809509</v>
      </c>
      <c r="AV75" s="221">
        <f t="shared" ca="1" si="80"/>
        <v>-7702465952.3809509</v>
      </c>
      <c r="AW75" s="221">
        <f t="shared" ca="1" si="80"/>
        <v>-7702465952.3809509</v>
      </c>
      <c r="AX75" s="221">
        <f t="shared" ca="1" si="80"/>
        <v>-7702465952.3809509</v>
      </c>
      <c r="AY75" s="221">
        <f t="shared" ca="1" si="80"/>
        <v>-7702465952.3809509</v>
      </c>
      <c r="AZ75" s="221">
        <f t="shared" ca="1" si="80"/>
        <v>-7702465952.3809509</v>
      </c>
      <c r="BA75" s="221">
        <f t="shared" ca="1" si="80"/>
        <v>-7702465952.3809509</v>
      </c>
      <c r="BB75" s="221">
        <f t="shared" ca="1" si="80"/>
        <v>-7702465952.3809509</v>
      </c>
      <c r="BC75" s="221">
        <f t="shared" ca="1" si="80"/>
        <v>-7702465952.3809509</v>
      </c>
      <c r="BD75" s="221">
        <f t="shared" ca="1" si="80"/>
        <v>-7702465952.3809509</v>
      </c>
      <c r="BE75" s="221">
        <f t="shared" ca="1" si="80"/>
        <v>-7702465952.3809509</v>
      </c>
      <c r="BF75" s="221">
        <f t="shared" ca="1" si="80"/>
        <v>-7702465952.3809509</v>
      </c>
      <c r="BG75" s="221">
        <f t="shared" ca="1" si="80"/>
        <v>-7702465952.3809509</v>
      </c>
      <c r="BH75" s="221">
        <f t="shared" ca="1" si="80"/>
        <v>-7702465952.3809509</v>
      </c>
      <c r="BI75" s="221">
        <f t="shared" ca="1" si="80"/>
        <v>-7702465952.3809509</v>
      </c>
      <c r="BJ75" s="222">
        <f t="shared" ca="1" si="80"/>
        <v>-7702465952.3809509</v>
      </c>
    </row>
    <row r="76" spans="1:62" s="182" customFormat="1" ht="20.399999999999999" x14ac:dyDescent="0.2">
      <c r="A76" s="217" t="s">
        <v>128</v>
      </c>
      <c r="B76" s="218" t="s">
        <v>129</v>
      </c>
      <c r="C76" s="223" t="str">
        <f t="shared" ref="C76:AH76" ca="1" si="81">IFERROR(C74/C94,"")</f>
        <v/>
      </c>
      <c r="D76" s="223" t="str">
        <f t="shared" ca="1" si="81"/>
        <v/>
      </c>
      <c r="E76" s="223" t="str">
        <f t="shared" ca="1" si="81"/>
        <v/>
      </c>
      <c r="F76" s="223" t="str">
        <f t="shared" ca="1" si="81"/>
        <v/>
      </c>
      <c r="G76" s="223">
        <f t="shared" ca="1" si="81"/>
        <v>-3.6602801525576978</v>
      </c>
      <c r="H76" s="223">
        <f t="shared" ca="1" si="81"/>
        <v>-5.8647458855375145</v>
      </c>
      <c r="I76" s="223">
        <f t="shared" ca="1" si="81"/>
        <v>-17.197613109418981</v>
      </c>
      <c r="J76" s="223">
        <f t="shared" ca="1" si="81"/>
        <v>-16.907716522724716</v>
      </c>
      <c r="K76" s="223">
        <f t="shared" ca="1" si="81"/>
        <v>-19.40177380060177</v>
      </c>
      <c r="L76" s="223">
        <f t="shared" ca="1" si="81"/>
        <v>6.4460343358038914</v>
      </c>
      <c r="M76" s="223">
        <f t="shared" ca="1" si="81"/>
        <v>5.3334181368527842</v>
      </c>
      <c r="N76" s="223">
        <f t="shared" ca="1" si="81"/>
        <v>-2.2163602462958498</v>
      </c>
      <c r="O76" s="223">
        <f t="shared" ca="1" si="81"/>
        <v>-8.0778521648805999</v>
      </c>
      <c r="P76" s="223">
        <f t="shared" ca="1" si="81"/>
        <v>-4.7962735940352195</v>
      </c>
      <c r="Q76" s="223">
        <f t="shared" ca="1" si="81"/>
        <v>13.031888892612917</v>
      </c>
      <c r="R76" s="223">
        <f t="shared" ca="1" si="81"/>
        <v>1.4667491973613187</v>
      </c>
      <c r="S76" s="223">
        <f t="shared" ca="1" si="81"/>
        <v>1.4738487913583882</v>
      </c>
      <c r="T76" s="223">
        <f t="shared" ca="1" si="81"/>
        <v>1.4810193809842485</v>
      </c>
      <c r="U76" s="223">
        <f t="shared" ca="1" si="81"/>
        <v>1.4882616766948285</v>
      </c>
      <c r="V76" s="223">
        <f t="shared" ca="1" si="81"/>
        <v>1.4955763950820136</v>
      </c>
      <c r="W76" s="223">
        <f t="shared" ca="1" si="81"/>
        <v>1.5029642610650562</v>
      </c>
      <c r="X76" s="223">
        <f t="shared" ca="1" si="81"/>
        <v>1.510426005699163</v>
      </c>
      <c r="Y76" s="223">
        <f t="shared" ca="1" si="81"/>
        <v>1.5179623674903437</v>
      </c>
      <c r="Z76" s="223">
        <f t="shared" ca="1" si="81"/>
        <v>1.5255740928336958</v>
      </c>
      <c r="AA76" s="224">
        <f t="shared" ca="1" si="81"/>
        <v>1.5368751573627375</v>
      </c>
      <c r="AB76" s="224">
        <f t="shared" ca="1" si="81"/>
        <v>1.5446398783606388</v>
      </c>
      <c r="AC76" s="225">
        <f t="shared" ca="1" si="81"/>
        <v>-3.2953911480701907</v>
      </c>
      <c r="AD76" s="225">
        <f t="shared" ca="1" si="81"/>
        <v>-6000641810.3238087</v>
      </c>
      <c r="AE76" s="225">
        <f t="shared" ca="1" si="81"/>
        <v>-6000641810.3238087</v>
      </c>
      <c r="AF76" s="225">
        <f t="shared" ca="1" si="81"/>
        <v>-6000641810.3238087</v>
      </c>
      <c r="AG76" s="225">
        <f t="shared" ca="1" si="81"/>
        <v>-6000641810.3238087</v>
      </c>
      <c r="AH76" s="225">
        <f t="shared" ca="1" si="81"/>
        <v>-6000641810.3238087</v>
      </c>
      <c r="AI76" s="225">
        <f t="shared" ref="AI76:BJ76" ca="1" si="82">IFERROR(AI74/AI94,"")</f>
        <v>-7323057709.6095247</v>
      </c>
      <c r="AJ76" s="225">
        <f t="shared" ca="1" si="82"/>
        <v>-7541135000.999999</v>
      </c>
      <c r="AK76" s="225">
        <f t="shared" ca="1" si="82"/>
        <v>-7541135000.999999</v>
      </c>
      <c r="AL76" s="225">
        <f t="shared" ca="1" si="82"/>
        <v>-7541135000.999999</v>
      </c>
      <c r="AM76" s="225">
        <f t="shared" ca="1" si="82"/>
        <v>-7541135000.999999</v>
      </c>
      <c r="AN76" s="225">
        <f t="shared" ca="1" si="82"/>
        <v>-7541135000.999999</v>
      </c>
      <c r="AO76" s="225">
        <f t="shared" ca="1" si="82"/>
        <v>-7541135000.999999</v>
      </c>
      <c r="AP76" s="225">
        <f t="shared" ca="1" si="82"/>
        <v>-7541135000.999999</v>
      </c>
      <c r="AQ76" s="225">
        <f t="shared" ca="1" si="82"/>
        <v>-7541135000.999999</v>
      </c>
      <c r="AR76" s="225">
        <f t="shared" ca="1" si="82"/>
        <v>-7541135000.999999</v>
      </c>
      <c r="AS76" s="225">
        <f t="shared" ca="1" si="82"/>
        <v>-7541135000.999999</v>
      </c>
      <c r="AT76" s="225">
        <f t="shared" ca="1" si="82"/>
        <v>-7541135000.999999</v>
      </c>
      <c r="AU76" s="225">
        <f t="shared" ca="1" si="82"/>
        <v>-7541135000.999999</v>
      </c>
      <c r="AV76" s="225">
        <f t="shared" ca="1" si="82"/>
        <v>-7541135000.999999</v>
      </c>
      <c r="AW76" s="225">
        <f t="shared" ca="1" si="82"/>
        <v>-7541135000.999999</v>
      </c>
      <c r="AX76" s="225">
        <f t="shared" ca="1" si="82"/>
        <v>-7541135000.999999</v>
      </c>
      <c r="AY76" s="225">
        <f t="shared" ca="1" si="82"/>
        <v>-7541135000.999999</v>
      </c>
      <c r="AZ76" s="225">
        <f t="shared" ca="1" si="82"/>
        <v>-7541135000.999999</v>
      </c>
      <c r="BA76" s="225">
        <f t="shared" ca="1" si="82"/>
        <v>-7541135000.999999</v>
      </c>
      <c r="BB76" s="225">
        <f t="shared" ca="1" si="82"/>
        <v>-7541135000.999999</v>
      </c>
      <c r="BC76" s="225">
        <f t="shared" ca="1" si="82"/>
        <v>-7541135000.999999</v>
      </c>
      <c r="BD76" s="225">
        <f t="shared" ca="1" si="82"/>
        <v>-7541135000.999999</v>
      </c>
      <c r="BE76" s="225">
        <f t="shared" ca="1" si="82"/>
        <v>-7541135000.999999</v>
      </c>
      <c r="BF76" s="225">
        <f t="shared" ca="1" si="82"/>
        <v>-7541135000.999999</v>
      </c>
      <c r="BG76" s="225">
        <f t="shared" ca="1" si="82"/>
        <v>-7541135000.999999</v>
      </c>
      <c r="BH76" s="225">
        <f t="shared" ca="1" si="82"/>
        <v>-7541135000.999999</v>
      </c>
      <c r="BI76" s="225">
        <f t="shared" ca="1" si="82"/>
        <v>-7541135000.999999</v>
      </c>
      <c r="BJ76" s="226">
        <f t="shared" ca="1" si="82"/>
        <v>-7541135000.999999</v>
      </c>
    </row>
    <row r="77" spans="1:62" s="182" customFormat="1" ht="15" customHeight="1" x14ac:dyDescent="0.2">
      <c r="A77" s="217" t="s">
        <v>130</v>
      </c>
      <c r="B77" s="227"/>
      <c r="C77" s="223">
        <f t="shared" ref="C77:AH77" si="83">IFERROR(C97/C18,"")</f>
        <v>0</v>
      </c>
      <c r="D77" s="223">
        <f t="shared" si="83"/>
        <v>0</v>
      </c>
      <c r="E77" s="223">
        <f t="shared" si="83"/>
        <v>0</v>
      </c>
      <c r="F77" s="223">
        <f t="shared" ca="1" si="83"/>
        <v>-37.590025961685299</v>
      </c>
      <c r="G77" s="223">
        <f t="shared" ca="1" si="83"/>
        <v>-38.965926390986375</v>
      </c>
      <c r="H77" s="223">
        <f t="shared" ca="1" si="83"/>
        <v>-21.761618791009102</v>
      </c>
      <c r="I77" s="223">
        <f t="shared" ca="1" si="83"/>
        <v>-94.520760375543219</v>
      </c>
      <c r="J77" s="223">
        <f t="shared" ca="1" si="83"/>
        <v>36.121802802238321</v>
      </c>
      <c r="K77" s="223">
        <f t="shared" ca="1" si="83"/>
        <v>13.429967616339734</v>
      </c>
      <c r="L77" s="223">
        <f t="shared" ca="1" si="83"/>
        <v>13.429967616339734</v>
      </c>
      <c r="M77" s="223">
        <f t="shared" ca="1" si="83"/>
        <v>13.429967616339734</v>
      </c>
      <c r="N77" s="223">
        <f t="shared" ca="1" si="83"/>
        <v>10.529617719555111</v>
      </c>
      <c r="O77" s="223">
        <f t="shared" ca="1" si="83"/>
        <v>7.3534850336601689</v>
      </c>
      <c r="P77" s="223">
        <f t="shared" ca="1" si="83"/>
        <v>5.8364625767237186</v>
      </c>
      <c r="Q77" s="223">
        <f t="shared" ca="1" si="83"/>
        <v>5.8364625767237186</v>
      </c>
      <c r="R77" s="223">
        <f t="shared" ca="1" si="83"/>
        <v>5.3762645617035547</v>
      </c>
      <c r="S77" s="223">
        <f t="shared" ca="1" si="83"/>
        <v>4.9114645867040165</v>
      </c>
      <c r="T77" s="223">
        <f t="shared" ca="1" si="83"/>
        <v>4.4420165997383476</v>
      </c>
      <c r="U77" s="223">
        <f t="shared" ca="1" si="83"/>
        <v>3.967874151085176</v>
      </c>
      <c r="V77" s="223">
        <f t="shared" ca="1" si="83"/>
        <v>3.4889902512404349</v>
      </c>
      <c r="W77" s="223">
        <f t="shared" ca="1" si="83"/>
        <v>3.0053175129654384</v>
      </c>
      <c r="X77" s="223">
        <f t="shared" ca="1" si="83"/>
        <v>2.5168080660580383</v>
      </c>
      <c r="Y77" s="223">
        <f t="shared" ca="1" si="83"/>
        <v>2.023413528943006</v>
      </c>
      <c r="Z77" s="223">
        <f t="shared" ca="1" si="83"/>
        <v>1.5250850370816507</v>
      </c>
      <c r="AA77" s="224">
        <f t="shared" ca="1" si="83"/>
        <v>1.0217732713814318</v>
      </c>
      <c r="AB77" s="224">
        <f t="shared" ca="1" si="83"/>
        <v>0.51342837296711452</v>
      </c>
      <c r="AC77" s="225">
        <f t="shared" ca="1" si="83"/>
        <v>-1.326060334419156E-8</v>
      </c>
      <c r="AD77" s="225">
        <f t="shared" ca="1" si="83"/>
        <v>-1.326060334419156E-8</v>
      </c>
      <c r="AE77" s="225">
        <f t="shared" ca="1" si="83"/>
        <v>-1.326060334419156E-8</v>
      </c>
      <c r="AF77" s="225">
        <f t="shared" ca="1" si="83"/>
        <v>-1.326060334419156E-8</v>
      </c>
      <c r="AG77" s="225">
        <f t="shared" ca="1" si="83"/>
        <v>-1.326060334419156E-8</v>
      </c>
      <c r="AH77" s="225">
        <f t="shared" ca="1" si="83"/>
        <v>-1.326060334419156E-8</v>
      </c>
      <c r="AI77" s="225">
        <f t="shared" ref="AI77:BJ77" ca="1" si="84">IFERROR(AI97/AI18,"")</f>
        <v>-1.326060334419156E-8</v>
      </c>
      <c r="AJ77" s="225">
        <f t="shared" ca="1" si="84"/>
        <v>-1.326060334419156E-8</v>
      </c>
      <c r="AK77" s="225">
        <f t="shared" ca="1" si="84"/>
        <v>-1.326060334419156E-8</v>
      </c>
      <c r="AL77" s="225">
        <f t="shared" ca="1" si="84"/>
        <v>-1.326060334419156E-8</v>
      </c>
      <c r="AM77" s="225">
        <f t="shared" ca="1" si="84"/>
        <v>-1.326060334419156E-8</v>
      </c>
      <c r="AN77" s="225">
        <f t="shared" ca="1" si="84"/>
        <v>-1.326060334419156E-8</v>
      </c>
      <c r="AO77" s="225">
        <f t="shared" ca="1" si="84"/>
        <v>-1.326060334419156E-8</v>
      </c>
      <c r="AP77" s="225">
        <f t="shared" ca="1" si="84"/>
        <v>-1.326060334419156E-8</v>
      </c>
      <c r="AQ77" s="225">
        <f t="shared" ca="1" si="84"/>
        <v>-1.326060334419156E-8</v>
      </c>
      <c r="AR77" s="225">
        <f t="shared" ca="1" si="84"/>
        <v>-1.326060334419156E-8</v>
      </c>
      <c r="AS77" s="225">
        <f t="shared" ca="1" si="84"/>
        <v>-1.326060334419156E-8</v>
      </c>
      <c r="AT77" s="225">
        <f t="shared" ca="1" si="84"/>
        <v>-1.326060334419156E-8</v>
      </c>
      <c r="AU77" s="225">
        <f t="shared" ca="1" si="84"/>
        <v>-1.326060334419156E-8</v>
      </c>
      <c r="AV77" s="225">
        <f t="shared" ca="1" si="84"/>
        <v>-1.326060334419156E-8</v>
      </c>
      <c r="AW77" s="225">
        <f t="shared" ca="1" si="84"/>
        <v>-1.326060334419156E-8</v>
      </c>
      <c r="AX77" s="225">
        <f t="shared" ca="1" si="84"/>
        <v>-1.326060334419156E-8</v>
      </c>
      <c r="AY77" s="225">
        <f t="shared" ca="1" si="84"/>
        <v>-1.326060334419156E-8</v>
      </c>
      <c r="AZ77" s="225">
        <f t="shared" ca="1" si="84"/>
        <v>-1.326060334419156E-8</v>
      </c>
      <c r="BA77" s="225">
        <f t="shared" ca="1" si="84"/>
        <v>-1.326060334419156E-8</v>
      </c>
      <c r="BB77" s="225">
        <f t="shared" ca="1" si="84"/>
        <v>-1.326060334419156E-8</v>
      </c>
      <c r="BC77" s="225">
        <f t="shared" ca="1" si="84"/>
        <v>-1.326060334419156E-8</v>
      </c>
      <c r="BD77" s="225">
        <f t="shared" ca="1" si="84"/>
        <v>-1.326060334419156E-8</v>
      </c>
      <c r="BE77" s="225">
        <f t="shared" ca="1" si="84"/>
        <v>-1.326060334419156E-8</v>
      </c>
      <c r="BF77" s="225">
        <f t="shared" ca="1" si="84"/>
        <v>-1.326060334419156E-8</v>
      </c>
      <c r="BG77" s="225">
        <f t="shared" ca="1" si="84"/>
        <v>-1.326060334419156E-8</v>
      </c>
      <c r="BH77" s="225">
        <f t="shared" ca="1" si="84"/>
        <v>-1.326060334419156E-8</v>
      </c>
      <c r="BI77" s="225">
        <f t="shared" ca="1" si="84"/>
        <v>-1.326060334419156E-8</v>
      </c>
      <c r="BJ77" s="226">
        <f t="shared" ca="1" si="84"/>
        <v>-1.326060334419156E-8</v>
      </c>
    </row>
    <row r="78" spans="1:62" s="182" customFormat="1" ht="15" customHeight="1" x14ac:dyDescent="0.2">
      <c r="A78" s="228" t="s">
        <v>131</v>
      </c>
      <c r="B78" s="229"/>
      <c r="C78" s="230">
        <f t="shared" ref="C78:AH78" ca="1" si="85">C97/C74</f>
        <v>0</v>
      </c>
      <c r="D78" s="230">
        <f t="shared" ca="1" si="85"/>
        <v>0</v>
      </c>
      <c r="E78" s="230">
        <f t="shared" ca="1" si="85"/>
        <v>0</v>
      </c>
      <c r="F78" s="230">
        <f t="shared" ca="1" si="85"/>
        <v>-1</v>
      </c>
      <c r="G78" s="230">
        <f t="shared" ca="1" si="85"/>
        <v>-28.320313277531628</v>
      </c>
      <c r="H78" s="230">
        <f t="shared" ca="1" si="85"/>
        <v>-18.051037085385108</v>
      </c>
      <c r="I78" s="230">
        <f t="shared" ca="1" si="85"/>
        <v>-6.8147604251201113</v>
      </c>
      <c r="J78" s="230">
        <f t="shared" ca="1" si="85"/>
        <v>-6.9144592422225379</v>
      </c>
      <c r="K78" s="230">
        <f t="shared" ca="1" si="85"/>
        <v>-6.1541679190677687</v>
      </c>
      <c r="L78" s="230">
        <f t="shared" ca="1" si="85"/>
        <v>15.513414107113798</v>
      </c>
      <c r="M78" s="230">
        <f t="shared" ca="1" si="85"/>
        <v>18.749701867367438</v>
      </c>
      <c r="N78" s="230">
        <f t="shared" ca="1" si="85"/>
        <v>-45.119018971364255</v>
      </c>
      <c r="O78" s="230">
        <f t="shared" ca="1" si="85"/>
        <v>-12.379528364577112</v>
      </c>
      <c r="P78" s="230">
        <f t="shared" ca="1" si="85"/>
        <v>-21.539854138745774</v>
      </c>
      <c r="Q78" s="230">
        <f t="shared" ca="1" si="85"/>
        <v>7.6734846977313218</v>
      </c>
      <c r="R78" s="230">
        <f t="shared" ca="1" si="85"/>
        <v>7.0684397103331751</v>
      </c>
      <c r="S78" s="230">
        <f t="shared" ca="1" si="85"/>
        <v>6.4262389900705097</v>
      </c>
      <c r="T78" s="230">
        <f t="shared" ca="1" si="85"/>
        <v>5.783865974110558</v>
      </c>
      <c r="U78" s="230">
        <f t="shared" ca="1" si="85"/>
        <v>5.1413524423124342</v>
      </c>
      <c r="V78" s="230">
        <f t="shared" ca="1" si="85"/>
        <v>4.4987301086854234</v>
      </c>
      <c r="W78" s="230">
        <f t="shared" ca="1" si="85"/>
        <v>3.8560307981138413</v>
      </c>
      <c r="X78" s="230">
        <f t="shared" ca="1" si="85"/>
        <v>3.2132863423434892</v>
      </c>
      <c r="Y78" s="230">
        <f t="shared" ca="1" si="85"/>
        <v>2.5705285393641164</v>
      </c>
      <c r="Z78" s="230">
        <f t="shared" ca="1" si="85"/>
        <v>1.9277891899531667</v>
      </c>
      <c r="AA78" s="231">
        <f t="shared" ca="1" si="85"/>
        <v>1.2820788406007184</v>
      </c>
      <c r="AB78" s="231">
        <f t="shared" ca="1" si="85"/>
        <v>0.64099022610315126</v>
      </c>
      <c r="AC78" s="232">
        <f t="shared" ca="1" si="85"/>
        <v>-1.6624828386579233E-8</v>
      </c>
      <c r="AD78" s="232">
        <f t="shared" ca="1" si="85"/>
        <v>-1.6664884050895176E-8</v>
      </c>
      <c r="AE78" s="232">
        <f t="shared" ca="1" si="85"/>
        <v>-1.6664884050895176E-8</v>
      </c>
      <c r="AF78" s="232">
        <f t="shared" ca="1" si="85"/>
        <v>-1.6664884050895176E-8</v>
      </c>
      <c r="AG78" s="232">
        <f t="shared" ca="1" si="85"/>
        <v>-1.6664884050895176E-8</v>
      </c>
      <c r="AH78" s="232">
        <f t="shared" ca="1" si="85"/>
        <v>-1.6664884050895176E-8</v>
      </c>
      <c r="AI78" s="232">
        <f t="shared" ref="AI78:BJ78" ca="1" si="86">AI97/AI74</f>
        <v>-1.3655498012637146E-8</v>
      </c>
      <c r="AJ78" s="232">
        <f t="shared" ca="1" si="86"/>
        <v>-1.3260603342433123E-8</v>
      </c>
      <c r="AK78" s="232">
        <f t="shared" ca="1" si="86"/>
        <v>-1.3260603342433123E-8</v>
      </c>
      <c r="AL78" s="232">
        <f t="shared" ca="1" si="86"/>
        <v>-1.3260603342433123E-8</v>
      </c>
      <c r="AM78" s="232">
        <f t="shared" ca="1" si="86"/>
        <v>-1.3260603342433123E-8</v>
      </c>
      <c r="AN78" s="232">
        <f t="shared" ca="1" si="86"/>
        <v>-1.3260603342433123E-8</v>
      </c>
      <c r="AO78" s="232">
        <f t="shared" ca="1" si="86"/>
        <v>-1.3260603342433123E-8</v>
      </c>
      <c r="AP78" s="232">
        <f t="shared" ca="1" si="86"/>
        <v>-1.3260603342433123E-8</v>
      </c>
      <c r="AQ78" s="232">
        <f t="shared" ca="1" si="86"/>
        <v>-1.3260603342433123E-8</v>
      </c>
      <c r="AR78" s="232">
        <f t="shared" ca="1" si="86"/>
        <v>-1.3260603342433123E-8</v>
      </c>
      <c r="AS78" s="232">
        <f t="shared" ca="1" si="86"/>
        <v>-1.3260603342433123E-8</v>
      </c>
      <c r="AT78" s="232">
        <f t="shared" ca="1" si="86"/>
        <v>-1.3260603342433123E-8</v>
      </c>
      <c r="AU78" s="232">
        <f t="shared" ca="1" si="86"/>
        <v>-1.3260603342433123E-8</v>
      </c>
      <c r="AV78" s="232">
        <f t="shared" ca="1" si="86"/>
        <v>-1.3260603342433123E-8</v>
      </c>
      <c r="AW78" s="232">
        <f t="shared" ca="1" si="86"/>
        <v>-1.3260603342433123E-8</v>
      </c>
      <c r="AX78" s="232">
        <f t="shared" ca="1" si="86"/>
        <v>-1.3260603342433123E-8</v>
      </c>
      <c r="AY78" s="232">
        <f t="shared" ca="1" si="86"/>
        <v>-1.3260603342433123E-8</v>
      </c>
      <c r="AZ78" s="232">
        <f t="shared" ca="1" si="86"/>
        <v>-1.3260603342433123E-8</v>
      </c>
      <c r="BA78" s="232">
        <f t="shared" ca="1" si="86"/>
        <v>-1.3260603342433123E-8</v>
      </c>
      <c r="BB78" s="232">
        <f t="shared" ca="1" si="86"/>
        <v>-1.3260603342433123E-8</v>
      </c>
      <c r="BC78" s="232">
        <f t="shared" ca="1" si="86"/>
        <v>-1.3260603342433123E-8</v>
      </c>
      <c r="BD78" s="232">
        <f t="shared" ca="1" si="86"/>
        <v>-1.3260603342433123E-8</v>
      </c>
      <c r="BE78" s="232">
        <f t="shared" ca="1" si="86"/>
        <v>-1.3260603342433123E-8</v>
      </c>
      <c r="BF78" s="232">
        <f t="shared" ca="1" si="86"/>
        <v>-1.3260603342433123E-8</v>
      </c>
      <c r="BG78" s="232">
        <f t="shared" ca="1" si="86"/>
        <v>-1.3260603342433123E-8</v>
      </c>
      <c r="BH78" s="232">
        <f t="shared" ca="1" si="86"/>
        <v>-1.3260603342433123E-8</v>
      </c>
      <c r="BI78" s="232">
        <f t="shared" ca="1" si="86"/>
        <v>-1.3260603342433123E-8</v>
      </c>
      <c r="BJ78" s="233">
        <f t="shared" ca="1" si="86"/>
        <v>-1.3260603342433123E-8</v>
      </c>
    </row>
    <row r="79" spans="1:62" s="182" customFormat="1" ht="2.25" customHeight="1" x14ac:dyDescent="0.2">
      <c r="B79" s="213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5"/>
      <c r="AB79" s="215"/>
      <c r="AC79" s="214"/>
      <c r="AD79" s="214"/>
      <c r="AE79" s="214"/>
      <c r="AF79" s="214"/>
      <c r="AG79" s="214"/>
      <c r="AH79" s="214"/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4"/>
      <c r="BB79" s="214"/>
      <c r="BC79" s="214"/>
      <c r="BD79" s="214"/>
      <c r="BE79" s="214"/>
      <c r="BF79" s="214"/>
      <c r="BG79" s="214"/>
      <c r="BH79" s="214"/>
      <c r="BI79" s="214"/>
      <c r="BJ79" s="214"/>
    </row>
    <row r="80" spans="1:62" s="182" customFormat="1" ht="15" hidden="1" customHeight="1" x14ac:dyDescent="0.2">
      <c r="B80" s="213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  <c r="AA80" s="215"/>
      <c r="AB80" s="215"/>
      <c r="AC80" s="214"/>
      <c r="AD80" s="214"/>
      <c r="AE80" s="214"/>
      <c r="AF80" s="214"/>
      <c r="AG80" s="214"/>
      <c r="AH80" s="214"/>
      <c r="AI80" s="21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  <c r="BC80" s="214"/>
      <c r="BD80" s="214"/>
      <c r="BE80" s="214"/>
      <c r="BF80" s="214"/>
      <c r="BG80" s="214"/>
      <c r="BH80" s="214"/>
      <c r="BI80" s="214"/>
      <c r="BJ80" s="214"/>
    </row>
    <row r="81" spans="1:62" s="78" customFormat="1" ht="10.199999999999999" x14ac:dyDescent="0.2">
      <c r="A81" s="123" t="s">
        <v>132</v>
      </c>
      <c r="B81" s="164" t="s">
        <v>71</v>
      </c>
      <c r="C81" s="125">
        <v>1</v>
      </c>
      <c r="D81" s="125">
        <v>2</v>
      </c>
      <c r="E81" s="125">
        <v>3</v>
      </c>
      <c r="F81" s="125">
        <v>4</v>
      </c>
      <c r="G81" s="125">
        <v>5</v>
      </c>
      <c r="H81" s="125">
        <v>6</v>
      </c>
      <c r="I81" s="125">
        <v>7</v>
      </c>
      <c r="J81" s="125">
        <v>8</v>
      </c>
      <c r="K81" s="125">
        <v>9</v>
      </c>
      <c r="L81" s="125">
        <v>10</v>
      </c>
      <c r="M81" s="125">
        <v>11</v>
      </c>
      <c r="N81" s="125">
        <v>12</v>
      </c>
      <c r="O81" s="125">
        <v>13</v>
      </c>
      <c r="P81" s="125">
        <v>14</v>
      </c>
      <c r="Q81" s="125">
        <v>15</v>
      </c>
      <c r="R81" s="125">
        <v>16</v>
      </c>
      <c r="S81" s="125">
        <v>17</v>
      </c>
      <c r="T81" s="125">
        <v>18</v>
      </c>
      <c r="U81" s="125">
        <v>19</v>
      </c>
      <c r="V81" s="125">
        <v>20</v>
      </c>
      <c r="W81" s="125">
        <v>21</v>
      </c>
      <c r="X81" s="125">
        <v>22</v>
      </c>
      <c r="Y81" s="125">
        <v>23</v>
      </c>
      <c r="Z81" s="125">
        <v>24</v>
      </c>
      <c r="AA81" s="126">
        <v>25</v>
      </c>
      <c r="AB81" s="126">
        <v>26</v>
      </c>
      <c r="AC81" s="127">
        <v>27</v>
      </c>
      <c r="AD81" s="127">
        <v>28</v>
      </c>
      <c r="AE81" s="127">
        <v>29</v>
      </c>
      <c r="AF81" s="127">
        <v>30</v>
      </c>
      <c r="AG81" s="127">
        <v>31</v>
      </c>
      <c r="AH81" s="127">
        <v>32</v>
      </c>
      <c r="AI81" s="127">
        <v>33</v>
      </c>
      <c r="AJ81" s="127">
        <v>34</v>
      </c>
      <c r="AK81" s="127">
        <v>35</v>
      </c>
      <c r="AL81" s="127">
        <v>36</v>
      </c>
      <c r="AM81" s="127">
        <v>37</v>
      </c>
      <c r="AN81" s="127">
        <v>38</v>
      </c>
      <c r="AO81" s="127">
        <v>39</v>
      </c>
      <c r="AP81" s="127">
        <v>40</v>
      </c>
      <c r="AQ81" s="127">
        <v>41</v>
      </c>
      <c r="AR81" s="127">
        <v>42</v>
      </c>
      <c r="AS81" s="127">
        <v>43</v>
      </c>
      <c r="AT81" s="127">
        <v>44</v>
      </c>
      <c r="AU81" s="127">
        <v>45</v>
      </c>
      <c r="AV81" s="127">
        <v>46</v>
      </c>
      <c r="AW81" s="127">
        <v>47</v>
      </c>
      <c r="AX81" s="127">
        <v>48</v>
      </c>
      <c r="AY81" s="127">
        <v>49</v>
      </c>
      <c r="AZ81" s="127">
        <v>50</v>
      </c>
      <c r="BA81" s="127">
        <v>51</v>
      </c>
      <c r="BB81" s="127">
        <v>52</v>
      </c>
      <c r="BC81" s="127">
        <v>53</v>
      </c>
      <c r="BD81" s="127">
        <v>54</v>
      </c>
      <c r="BE81" s="127">
        <v>55</v>
      </c>
      <c r="BF81" s="127">
        <v>56</v>
      </c>
      <c r="BG81" s="127">
        <v>57</v>
      </c>
      <c r="BH81" s="127">
        <v>58</v>
      </c>
      <c r="BI81" s="127">
        <v>59</v>
      </c>
      <c r="BJ81" s="128">
        <v>60</v>
      </c>
    </row>
    <row r="82" spans="1:62" s="182" customFormat="1" ht="15" customHeight="1" x14ac:dyDescent="0.2">
      <c r="A82" s="100" t="s">
        <v>18</v>
      </c>
      <c r="B82" s="136">
        <f>SUM(C82:Z82)</f>
        <v>135518</v>
      </c>
      <c r="C82" s="137">
        <f t="shared" ref="C82:AH82" si="87">-C34</f>
        <v>14000</v>
      </c>
      <c r="D82" s="137">
        <f t="shared" si="87"/>
        <v>0</v>
      </c>
      <c r="E82" s="137">
        <f t="shared" si="87"/>
        <v>13700</v>
      </c>
      <c r="F82" s="137">
        <f t="shared" si="87"/>
        <v>107818</v>
      </c>
      <c r="G82" s="137">
        <f t="shared" si="87"/>
        <v>0</v>
      </c>
      <c r="H82" s="137">
        <f t="shared" si="87"/>
        <v>0</v>
      </c>
      <c r="I82" s="137">
        <f t="shared" si="87"/>
        <v>0</v>
      </c>
      <c r="J82" s="137">
        <f t="shared" si="87"/>
        <v>0</v>
      </c>
      <c r="K82" s="137">
        <f t="shared" si="87"/>
        <v>0</v>
      </c>
      <c r="L82" s="137">
        <f t="shared" si="87"/>
        <v>0</v>
      </c>
      <c r="M82" s="137">
        <f t="shared" si="87"/>
        <v>0</v>
      </c>
      <c r="N82" s="137">
        <f t="shared" si="87"/>
        <v>0</v>
      </c>
      <c r="O82" s="137">
        <f t="shared" si="87"/>
        <v>0</v>
      </c>
      <c r="P82" s="137">
        <f t="shared" si="87"/>
        <v>0</v>
      </c>
      <c r="Q82" s="137">
        <f t="shared" si="87"/>
        <v>0</v>
      </c>
      <c r="R82" s="137">
        <f t="shared" si="87"/>
        <v>0</v>
      </c>
      <c r="S82" s="137">
        <f t="shared" si="87"/>
        <v>0</v>
      </c>
      <c r="T82" s="137">
        <f t="shared" si="87"/>
        <v>0</v>
      </c>
      <c r="U82" s="137">
        <f t="shared" si="87"/>
        <v>0</v>
      </c>
      <c r="V82" s="137">
        <f t="shared" si="87"/>
        <v>0</v>
      </c>
      <c r="W82" s="137">
        <f t="shared" si="87"/>
        <v>0</v>
      </c>
      <c r="X82" s="137">
        <f t="shared" si="87"/>
        <v>0</v>
      </c>
      <c r="Y82" s="137">
        <f t="shared" si="87"/>
        <v>0</v>
      </c>
      <c r="Z82" s="137">
        <f t="shared" si="87"/>
        <v>0</v>
      </c>
      <c r="AA82" s="138">
        <f t="shared" si="87"/>
        <v>0</v>
      </c>
      <c r="AB82" s="138">
        <f t="shared" si="87"/>
        <v>0</v>
      </c>
      <c r="AC82" s="139">
        <f t="shared" si="87"/>
        <v>0</v>
      </c>
      <c r="AD82" s="139">
        <f t="shared" si="87"/>
        <v>0</v>
      </c>
      <c r="AE82" s="139">
        <f t="shared" si="87"/>
        <v>0</v>
      </c>
      <c r="AF82" s="139">
        <f t="shared" si="87"/>
        <v>0</v>
      </c>
      <c r="AG82" s="139">
        <f t="shared" si="87"/>
        <v>0</v>
      </c>
      <c r="AH82" s="139">
        <f t="shared" si="87"/>
        <v>0</v>
      </c>
      <c r="AI82" s="139">
        <f t="shared" ref="AI82:BJ82" si="88">-AI34</f>
        <v>0</v>
      </c>
      <c r="AJ82" s="139">
        <f t="shared" si="88"/>
        <v>0</v>
      </c>
      <c r="AK82" s="139">
        <f t="shared" si="88"/>
        <v>0</v>
      </c>
      <c r="AL82" s="139">
        <f t="shared" si="88"/>
        <v>0</v>
      </c>
      <c r="AM82" s="139">
        <f t="shared" si="88"/>
        <v>0</v>
      </c>
      <c r="AN82" s="139">
        <f t="shared" si="88"/>
        <v>0</v>
      </c>
      <c r="AO82" s="139">
        <f t="shared" si="88"/>
        <v>0</v>
      </c>
      <c r="AP82" s="139">
        <f t="shared" si="88"/>
        <v>0</v>
      </c>
      <c r="AQ82" s="139">
        <f t="shared" si="88"/>
        <v>0</v>
      </c>
      <c r="AR82" s="139">
        <f t="shared" si="88"/>
        <v>0</v>
      </c>
      <c r="AS82" s="139">
        <f t="shared" si="88"/>
        <v>0</v>
      </c>
      <c r="AT82" s="139">
        <f t="shared" si="88"/>
        <v>0</v>
      </c>
      <c r="AU82" s="139">
        <f t="shared" si="88"/>
        <v>0</v>
      </c>
      <c r="AV82" s="139">
        <f t="shared" si="88"/>
        <v>0</v>
      </c>
      <c r="AW82" s="139">
        <f t="shared" si="88"/>
        <v>0</v>
      </c>
      <c r="AX82" s="139">
        <f t="shared" si="88"/>
        <v>0</v>
      </c>
      <c r="AY82" s="139">
        <f t="shared" si="88"/>
        <v>0</v>
      </c>
      <c r="AZ82" s="139">
        <f t="shared" si="88"/>
        <v>0</v>
      </c>
      <c r="BA82" s="139">
        <f t="shared" si="88"/>
        <v>0</v>
      </c>
      <c r="BB82" s="139">
        <f t="shared" si="88"/>
        <v>0</v>
      </c>
      <c r="BC82" s="139">
        <f t="shared" si="88"/>
        <v>0</v>
      </c>
      <c r="BD82" s="139">
        <f t="shared" si="88"/>
        <v>0</v>
      </c>
      <c r="BE82" s="139">
        <f t="shared" si="88"/>
        <v>0</v>
      </c>
      <c r="BF82" s="139">
        <f t="shared" si="88"/>
        <v>0</v>
      </c>
      <c r="BG82" s="139">
        <f t="shared" si="88"/>
        <v>0</v>
      </c>
      <c r="BH82" s="139">
        <f t="shared" si="88"/>
        <v>0</v>
      </c>
      <c r="BI82" s="139">
        <f t="shared" si="88"/>
        <v>0</v>
      </c>
      <c r="BJ82" s="140">
        <f t="shared" si="88"/>
        <v>0</v>
      </c>
    </row>
    <row r="83" spans="1:62" s="182" customFormat="1" ht="15" customHeight="1" x14ac:dyDescent="0.2">
      <c r="A83" s="100" t="s">
        <v>133</v>
      </c>
      <c r="B83" s="136">
        <f ca="1">SUM(C83:Z83)</f>
        <v>101797.38812609526</v>
      </c>
      <c r="C83" s="137">
        <f t="shared" ref="C83:AH83" ca="1" si="89">-MIN(0,C33+B40)</f>
        <v>1391.9</v>
      </c>
      <c r="D83" s="137">
        <f t="shared" ca="1" si="89"/>
        <v>1391.9</v>
      </c>
      <c r="E83" s="137">
        <f t="shared" ca="1" si="89"/>
        <v>1391.9</v>
      </c>
      <c r="F83" s="137">
        <f t="shared" ca="1" si="89"/>
        <v>2946.6499999999996</v>
      </c>
      <c r="G83" s="137">
        <f t="shared" ca="1" si="89"/>
        <v>4054.2964999999995</v>
      </c>
      <c r="H83" s="137">
        <f t="shared" ca="1" si="89"/>
        <v>6733.8394699999999</v>
      </c>
      <c r="I83" s="137">
        <f t="shared" ca="1" si="89"/>
        <v>20904.17786</v>
      </c>
      <c r="J83" s="137">
        <f t="shared" ca="1" si="89"/>
        <v>24086.219639999999</v>
      </c>
      <c r="K83" s="137">
        <f t="shared" ca="1" si="89"/>
        <v>32312.331839999999</v>
      </c>
      <c r="L83" s="137">
        <f t="shared" ca="1" si="89"/>
        <v>0</v>
      </c>
      <c r="M83" s="137">
        <f t="shared" ca="1" si="89"/>
        <v>0</v>
      </c>
      <c r="N83" s="137">
        <f t="shared" ca="1" si="89"/>
        <v>0</v>
      </c>
      <c r="O83" s="137">
        <f t="shared" ca="1" si="89"/>
        <v>0</v>
      </c>
      <c r="P83" s="137">
        <f t="shared" ca="1" si="89"/>
        <v>6584.1728160952625</v>
      </c>
      <c r="Q83" s="137">
        <f t="shared" ca="1" si="89"/>
        <v>0</v>
      </c>
      <c r="R83" s="137">
        <f t="shared" ca="1" si="89"/>
        <v>0</v>
      </c>
      <c r="S83" s="137">
        <f t="shared" ca="1" si="89"/>
        <v>0</v>
      </c>
      <c r="T83" s="137">
        <f t="shared" ca="1" si="89"/>
        <v>0</v>
      </c>
      <c r="U83" s="137">
        <f t="shared" ca="1" si="89"/>
        <v>0</v>
      </c>
      <c r="V83" s="137">
        <f t="shared" ca="1" si="89"/>
        <v>0</v>
      </c>
      <c r="W83" s="137">
        <f t="shared" ca="1" si="89"/>
        <v>0</v>
      </c>
      <c r="X83" s="137">
        <f t="shared" ca="1" si="89"/>
        <v>0</v>
      </c>
      <c r="Y83" s="137">
        <f t="shared" ca="1" si="89"/>
        <v>0</v>
      </c>
      <c r="Z83" s="137">
        <f t="shared" ca="1" si="89"/>
        <v>0</v>
      </c>
      <c r="AA83" s="138">
        <f t="shared" ca="1" si="89"/>
        <v>0</v>
      </c>
      <c r="AB83" s="138">
        <f t="shared" ca="1" si="89"/>
        <v>0</v>
      </c>
      <c r="AC83" s="139">
        <f t="shared" ca="1" si="89"/>
        <v>0</v>
      </c>
      <c r="AD83" s="139">
        <f t="shared" ca="1" si="89"/>
        <v>0</v>
      </c>
      <c r="AE83" s="139">
        <f t="shared" ca="1" si="89"/>
        <v>56853.977765613534</v>
      </c>
      <c r="AF83" s="139">
        <f t="shared" ca="1" si="89"/>
        <v>116860.39586885163</v>
      </c>
      <c r="AG83" s="139">
        <f t="shared" ca="1" si="89"/>
        <v>176866.81397208973</v>
      </c>
      <c r="AH83" s="139">
        <f t="shared" ca="1" si="89"/>
        <v>236873.23207532783</v>
      </c>
      <c r="AI83" s="139">
        <f t="shared" ref="AI83:BJ83" ca="1" si="90">-MIN(0,AI33+AH40)</f>
        <v>310103.80917142308</v>
      </c>
      <c r="AJ83" s="139">
        <f t="shared" ca="1" si="90"/>
        <v>385515.15918142308</v>
      </c>
      <c r="AK83" s="139">
        <f t="shared" ca="1" si="90"/>
        <v>460926.50919142307</v>
      </c>
      <c r="AL83" s="139">
        <f t="shared" ca="1" si="90"/>
        <v>536337.85920142313</v>
      </c>
      <c r="AM83" s="139">
        <f t="shared" ca="1" si="90"/>
        <v>611749.20921142306</v>
      </c>
      <c r="AN83" s="139">
        <f t="shared" ca="1" si="90"/>
        <v>687160.559221423</v>
      </c>
      <c r="AO83" s="139">
        <f t="shared" ca="1" si="90"/>
        <v>762571.90923142293</v>
      </c>
      <c r="AP83" s="139">
        <f t="shared" ca="1" si="90"/>
        <v>837983.25924142287</v>
      </c>
      <c r="AQ83" s="139">
        <f t="shared" ca="1" si="90"/>
        <v>913394.60925142281</v>
      </c>
      <c r="AR83" s="139">
        <f t="shared" ca="1" si="90"/>
        <v>988805.95926142274</v>
      </c>
      <c r="AS83" s="139">
        <f t="shared" ca="1" si="90"/>
        <v>1064217.3092714227</v>
      </c>
      <c r="AT83" s="139">
        <f t="shared" ca="1" si="90"/>
        <v>1139628.6592814226</v>
      </c>
      <c r="AU83" s="139">
        <f t="shared" ca="1" si="90"/>
        <v>1215040.0092914226</v>
      </c>
      <c r="AV83" s="139">
        <f t="shared" ca="1" si="90"/>
        <v>1290451.3593014225</v>
      </c>
      <c r="AW83" s="139">
        <f t="shared" ca="1" si="90"/>
        <v>1365862.7093114224</v>
      </c>
      <c r="AX83" s="139">
        <f t="shared" ca="1" si="90"/>
        <v>1441274.0593214224</v>
      </c>
      <c r="AY83" s="139">
        <f t="shared" ca="1" si="90"/>
        <v>1516685.4093314223</v>
      </c>
      <c r="AZ83" s="139">
        <f t="shared" ca="1" si="90"/>
        <v>1592096.7593414222</v>
      </c>
      <c r="BA83" s="139">
        <f t="shared" ca="1" si="90"/>
        <v>1667508.1093514222</v>
      </c>
      <c r="BB83" s="139">
        <f t="shared" ca="1" si="90"/>
        <v>1742919.4593614221</v>
      </c>
      <c r="BC83" s="139">
        <f t="shared" ca="1" si="90"/>
        <v>1818330.809371422</v>
      </c>
      <c r="BD83" s="139">
        <f t="shared" ca="1" si="90"/>
        <v>1893742.159381422</v>
      </c>
      <c r="BE83" s="139">
        <f t="shared" ca="1" si="90"/>
        <v>1969153.5093914219</v>
      </c>
      <c r="BF83" s="139">
        <f t="shared" ca="1" si="90"/>
        <v>2044564.8594014219</v>
      </c>
      <c r="BG83" s="139">
        <f t="shared" ca="1" si="90"/>
        <v>2119976.2094114218</v>
      </c>
      <c r="BH83" s="139">
        <f t="shared" ca="1" si="90"/>
        <v>2195387.559421422</v>
      </c>
      <c r="BI83" s="139">
        <f t="shared" ca="1" si="90"/>
        <v>2270798.9094314221</v>
      </c>
      <c r="BJ83" s="140">
        <f t="shared" ca="1" si="90"/>
        <v>2346210.2594414223</v>
      </c>
    </row>
    <row r="84" spans="1:62" s="182" customFormat="1" ht="15" customHeight="1" x14ac:dyDescent="0.2">
      <c r="A84" s="207" t="s">
        <v>71</v>
      </c>
      <c r="B84" s="209">
        <f ca="1">SUM(C84:Z84)</f>
        <v>237315.38812609523</v>
      </c>
      <c r="C84" s="209">
        <f t="shared" ref="C84:AH84" ca="1" si="91">C82+C83</f>
        <v>15391.9</v>
      </c>
      <c r="D84" s="209">
        <f t="shared" ca="1" si="91"/>
        <v>1391.9</v>
      </c>
      <c r="E84" s="209">
        <f t="shared" ca="1" si="91"/>
        <v>15091.9</v>
      </c>
      <c r="F84" s="209">
        <f t="shared" ca="1" si="91"/>
        <v>110764.65</v>
      </c>
      <c r="G84" s="209">
        <f t="shared" ca="1" si="91"/>
        <v>4054.2964999999995</v>
      </c>
      <c r="H84" s="209">
        <f t="shared" ca="1" si="91"/>
        <v>6733.8394699999999</v>
      </c>
      <c r="I84" s="209">
        <f t="shared" ca="1" si="91"/>
        <v>20904.17786</v>
      </c>
      <c r="J84" s="209">
        <f t="shared" ca="1" si="91"/>
        <v>24086.219639999999</v>
      </c>
      <c r="K84" s="209">
        <f t="shared" ca="1" si="91"/>
        <v>32312.331839999999</v>
      </c>
      <c r="L84" s="209">
        <f t="shared" ca="1" si="91"/>
        <v>0</v>
      </c>
      <c r="M84" s="209">
        <f t="shared" ca="1" si="91"/>
        <v>0</v>
      </c>
      <c r="N84" s="209">
        <f t="shared" ca="1" si="91"/>
        <v>0</v>
      </c>
      <c r="O84" s="209">
        <f t="shared" ca="1" si="91"/>
        <v>0</v>
      </c>
      <c r="P84" s="209">
        <f t="shared" ca="1" si="91"/>
        <v>6584.1728160952625</v>
      </c>
      <c r="Q84" s="209">
        <f t="shared" ca="1" si="91"/>
        <v>0</v>
      </c>
      <c r="R84" s="209">
        <f t="shared" ca="1" si="91"/>
        <v>0</v>
      </c>
      <c r="S84" s="209">
        <f t="shared" ca="1" si="91"/>
        <v>0</v>
      </c>
      <c r="T84" s="209">
        <f t="shared" ca="1" si="91"/>
        <v>0</v>
      </c>
      <c r="U84" s="209">
        <f t="shared" ca="1" si="91"/>
        <v>0</v>
      </c>
      <c r="V84" s="209">
        <f t="shared" ca="1" si="91"/>
        <v>0</v>
      </c>
      <c r="W84" s="209">
        <f t="shared" ca="1" si="91"/>
        <v>0</v>
      </c>
      <c r="X84" s="209">
        <f t="shared" ca="1" si="91"/>
        <v>0</v>
      </c>
      <c r="Y84" s="209">
        <f t="shared" ca="1" si="91"/>
        <v>0</v>
      </c>
      <c r="Z84" s="209">
        <f t="shared" ca="1" si="91"/>
        <v>0</v>
      </c>
      <c r="AA84" s="210">
        <f t="shared" ca="1" si="91"/>
        <v>0</v>
      </c>
      <c r="AB84" s="210">
        <f t="shared" ca="1" si="91"/>
        <v>0</v>
      </c>
      <c r="AC84" s="211">
        <f t="shared" ca="1" si="91"/>
        <v>0</v>
      </c>
      <c r="AD84" s="211">
        <f t="shared" ca="1" si="91"/>
        <v>0</v>
      </c>
      <c r="AE84" s="211">
        <f t="shared" ca="1" si="91"/>
        <v>56853.977765613534</v>
      </c>
      <c r="AF84" s="211">
        <f t="shared" ca="1" si="91"/>
        <v>116860.39586885163</v>
      </c>
      <c r="AG84" s="211">
        <f t="shared" ca="1" si="91"/>
        <v>176866.81397208973</v>
      </c>
      <c r="AH84" s="211">
        <f t="shared" ca="1" si="91"/>
        <v>236873.23207532783</v>
      </c>
      <c r="AI84" s="211">
        <f t="shared" ref="AI84:BJ84" ca="1" si="92">AI82+AI83</f>
        <v>310103.80917142308</v>
      </c>
      <c r="AJ84" s="211">
        <f t="shared" ca="1" si="92"/>
        <v>385515.15918142308</v>
      </c>
      <c r="AK84" s="211">
        <f t="shared" ca="1" si="92"/>
        <v>460926.50919142307</v>
      </c>
      <c r="AL84" s="211">
        <f t="shared" ca="1" si="92"/>
        <v>536337.85920142313</v>
      </c>
      <c r="AM84" s="211">
        <f t="shared" ca="1" si="92"/>
        <v>611749.20921142306</v>
      </c>
      <c r="AN84" s="211">
        <f t="shared" ca="1" si="92"/>
        <v>687160.559221423</v>
      </c>
      <c r="AO84" s="211">
        <f t="shared" ca="1" si="92"/>
        <v>762571.90923142293</v>
      </c>
      <c r="AP84" s="211">
        <f t="shared" ca="1" si="92"/>
        <v>837983.25924142287</v>
      </c>
      <c r="AQ84" s="211">
        <f t="shared" ca="1" si="92"/>
        <v>913394.60925142281</v>
      </c>
      <c r="AR84" s="211">
        <f t="shared" ca="1" si="92"/>
        <v>988805.95926142274</v>
      </c>
      <c r="AS84" s="211">
        <f t="shared" ca="1" si="92"/>
        <v>1064217.3092714227</v>
      </c>
      <c r="AT84" s="211">
        <f t="shared" ca="1" si="92"/>
        <v>1139628.6592814226</v>
      </c>
      <c r="AU84" s="211">
        <f t="shared" ca="1" si="92"/>
        <v>1215040.0092914226</v>
      </c>
      <c r="AV84" s="211">
        <f t="shared" ca="1" si="92"/>
        <v>1290451.3593014225</v>
      </c>
      <c r="AW84" s="211">
        <f t="shared" ca="1" si="92"/>
        <v>1365862.7093114224</v>
      </c>
      <c r="AX84" s="211">
        <f t="shared" ca="1" si="92"/>
        <v>1441274.0593214224</v>
      </c>
      <c r="AY84" s="211">
        <f t="shared" ca="1" si="92"/>
        <v>1516685.4093314223</v>
      </c>
      <c r="AZ84" s="211">
        <f t="shared" ca="1" si="92"/>
        <v>1592096.7593414222</v>
      </c>
      <c r="BA84" s="211">
        <f t="shared" ca="1" si="92"/>
        <v>1667508.1093514222</v>
      </c>
      <c r="BB84" s="211">
        <f t="shared" ca="1" si="92"/>
        <v>1742919.4593614221</v>
      </c>
      <c r="BC84" s="211">
        <f t="shared" ca="1" si="92"/>
        <v>1818330.809371422</v>
      </c>
      <c r="BD84" s="211">
        <f t="shared" ca="1" si="92"/>
        <v>1893742.159381422</v>
      </c>
      <c r="BE84" s="211">
        <f t="shared" ca="1" si="92"/>
        <v>1969153.5093914219</v>
      </c>
      <c r="BF84" s="211">
        <f t="shared" ca="1" si="92"/>
        <v>2044564.8594014219</v>
      </c>
      <c r="BG84" s="211">
        <f t="shared" ca="1" si="92"/>
        <v>2119976.2094114218</v>
      </c>
      <c r="BH84" s="211">
        <f t="shared" ca="1" si="92"/>
        <v>2195387.559421422</v>
      </c>
      <c r="BI84" s="211">
        <f t="shared" ca="1" si="92"/>
        <v>2270798.9094314221</v>
      </c>
      <c r="BJ84" s="212">
        <f t="shared" ca="1" si="92"/>
        <v>2346210.2594414223</v>
      </c>
    </row>
    <row r="85" spans="1:62" s="182" customFormat="1" ht="3.75" customHeight="1" x14ac:dyDescent="0.2">
      <c r="B85" s="213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5"/>
      <c r="AB85" s="215"/>
      <c r="AC85" s="214"/>
      <c r="AD85" s="214"/>
      <c r="AE85" s="214"/>
      <c r="AF85" s="214"/>
      <c r="AG85" s="214"/>
      <c r="AH85" s="214"/>
      <c r="AI85" s="214"/>
      <c r="AJ85" s="214"/>
      <c r="AK85" s="214"/>
      <c r="AL85" s="214"/>
      <c r="AM85" s="214"/>
      <c r="AN85" s="214"/>
      <c r="AO85" s="214"/>
      <c r="AP85" s="214"/>
      <c r="AQ85" s="214"/>
      <c r="AR85" s="214"/>
      <c r="AS85" s="214"/>
      <c r="AT85" s="214"/>
      <c r="AU85" s="214"/>
      <c r="AV85" s="214"/>
      <c r="AW85" s="214"/>
      <c r="AX85" s="214"/>
      <c r="AY85" s="214"/>
      <c r="AZ85" s="214"/>
      <c r="BA85" s="214"/>
      <c r="BB85" s="214"/>
      <c r="BC85" s="214"/>
      <c r="BD85" s="214"/>
      <c r="BE85" s="214"/>
      <c r="BF85" s="214"/>
      <c r="BG85" s="214"/>
      <c r="BH85" s="214"/>
      <c r="BI85" s="214"/>
      <c r="BJ85" s="214"/>
    </row>
    <row r="86" spans="1:62" s="182" customFormat="1" ht="15" hidden="1" customHeight="1" x14ac:dyDescent="0.2">
      <c r="B86" s="213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4"/>
      <c r="Y86" s="214"/>
      <c r="Z86" s="214"/>
      <c r="AA86" s="215"/>
      <c r="AB86" s="215"/>
      <c r="AC86" s="214"/>
      <c r="AD86" s="214"/>
      <c r="AE86" s="214"/>
      <c r="AF86" s="214"/>
      <c r="AG86" s="214"/>
      <c r="AH86" s="214"/>
      <c r="AI86" s="214"/>
      <c r="AJ86" s="214"/>
      <c r="AK86" s="214"/>
      <c r="AL86" s="214"/>
      <c r="AM86" s="214"/>
      <c r="AN86" s="214"/>
      <c r="AO86" s="214"/>
      <c r="AP86" s="214"/>
      <c r="AQ86" s="214"/>
      <c r="AR86" s="214"/>
      <c r="AS86" s="214"/>
      <c r="AT86" s="214"/>
      <c r="AU86" s="214"/>
      <c r="AV86" s="214"/>
      <c r="AW86" s="214"/>
      <c r="AX86" s="214"/>
      <c r="AY86" s="214"/>
      <c r="AZ86" s="214"/>
      <c r="BA86" s="214"/>
      <c r="BB86" s="214"/>
      <c r="BC86" s="214"/>
      <c r="BD86" s="214"/>
      <c r="BE86" s="214"/>
      <c r="BF86" s="214"/>
      <c r="BG86" s="214"/>
      <c r="BH86" s="214"/>
      <c r="BI86" s="214"/>
      <c r="BJ86" s="214"/>
    </row>
    <row r="87" spans="1:62" s="78" customFormat="1" ht="10.199999999999999" x14ac:dyDescent="0.2">
      <c r="A87" s="123" t="s">
        <v>92</v>
      </c>
      <c r="B87" s="124"/>
      <c r="C87" s="125">
        <v>1</v>
      </c>
      <c r="D87" s="125">
        <v>2</v>
      </c>
      <c r="E87" s="125">
        <v>3</v>
      </c>
      <c r="F87" s="125">
        <v>4</v>
      </c>
      <c r="G87" s="125">
        <v>5</v>
      </c>
      <c r="H87" s="125">
        <v>6</v>
      </c>
      <c r="I87" s="125">
        <v>7</v>
      </c>
      <c r="J87" s="125">
        <v>8</v>
      </c>
      <c r="K87" s="125">
        <v>9</v>
      </c>
      <c r="L87" s="125">
        <v>10</v>
      </c>
      <c r="M87" s="125">
        <v>11</v>
      </c>
      <c r="N87" s="125">
        <v>12</v>
      </c>
      <c r="O87" s="125">
        <v>13</v>
      </c>
      <c r="P87" s="125">
        <v>14</v>
      </c>
      <c r="Q87" s="125">
        <v>15</v>
      </c>
      <c r="R87" s="125">
        <v>16</v>
      </c>
      <c r="S87" s="125">
        <v>17</v>
      </c>
      <c r="T87" s="125">
        <v>18</v>
      </c>
      <c r="U87" s="125">
        <v>19</v>
      </c>
      <c r="V87" s="125">
        <v>20</v>
      </c>
      <c r="W87" s="125">
        <v>21</v>
      </c>
      <c r="X87" s="125">
        <v>22</v>
      </c>
      <c r="Y87" s="125">
        <v>23</v>
      </c>
      <c r="Z87" s="125">
        <v>24</v>
      </c>
      <c r="AA87" s="126">
        <v>25</v>
      </c>
      <c r="AB87" s="126">
        <v>26</v>
      </c>
      <c r="AC87" s="127">
        <v>27</v>
      </c>
      <c r="AD87" s="127">
        <v>28</v>
      </c>
      <c r="AE87" s="127">
        <v>29</v>
      </c>
      <c r="AF87" s="127">
        <v>30</v>
      </c>
      <c r="AG87" s="127">
        <v>31</v>
      </c>
      <c r="AH87" s="127">
        <v>32</v>
      </c>
      <c r="AI87" s="127">
        <v>33</v>
      </c>
      <c r="AJ87" s="127">
        <v>34</v>
      </c>
      <c r="AK87" s="127">
        <v>35</v>
      </c>
      <c r="AL87" s="127">
        <v>36</v>
      </c>
      <c r="AM87" s="127">
        <v>37</v>
      </c>
      <c r="AN87" s="127">
        <v>38</v>
      </c>
      <c r="AO87" s="127">
        <v>39</v>
      </c>
      <c r="AP87" s="127">
        <v>40</v>
      </c>
      <c r="AQ87" s="127">
        <v>41</v>
      </c>
      <c r="AR87" s="127">
        <v>42</v>
      </c>
      <c r="AS87" s="127">
        <v>43</v>
      </c>
      <c r="AT87" s="127">
        <v>44</v>
      </c>
      <c r="AU87" s="127">
        <v>45</v>
      </c>
      <c r="AV87" s="127">
        <v>46</v>
      </c>
      <c r="AW87" s="127">
        <v>47</v>
      </c>
      <c r="AX87" s="127">
        <v>48</v>
      </c>
      <c r="AY87" s="127">
        <v>49</v>
      </c>
      <c r="AZ87" s="127">
        <v>50</v>
      </c>
      <c r="BA87" s="127">
        <v>51</v>
      </c>
      <c r="BB87" s="127">
        <v>52</v>
      </c>
      <c r="BC87" s="127">
        <v>53</v>
      </c>
      <c r="BD87" s="127">
        <v>54</v>
      </c>
      <c r="BE87" s="127">
        <v>55</v>
      </c>
      <c r="BF87" s="127">
        <v>56</v>
      </c>
      <c r="BG87" s="127">
        <v>57</v>
      </c>
      <c r="BH87" s="127">
        <v>58</v>
      </c>
      <c r="BI87" s="127">
        <v>59</v>
      </c>
      <c r="BJ87" s="128">
        <v>60</v>
      </c>
    </row>
    <row r="88" spans="1:62" s="78" customFormat="1" ht="10.199999999999999" x14ac:dyDescent="0.2">
      <c r="A88" s="129" t="s">
        <v>134</v>
      </c>
      <c r="B88" s="234">
        <v>4</v>
      </c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2"/>
      <c r="AB88" s="132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4"/>
    </row>
    <row r="89" spans="1:62" s="78" customFormat="1" ht="10.199999999999999" x14ac:dyDescent="0.2">
      <c r="A89" s="135" t="s">
        <v>135</v>
      </c>
      <c r="B89" s="235">
        <v>24</v>
      </c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8"/>
      <c r="AB89" s="138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40"/>
    </row>
    <row r="90" spans="1:62" s="78" customFormat="1" ht="10.199999999999999" x14ac:dyDescent="0.2">
      <c r="A90" s="135" t="s">
        <v>31</v>
      </c>
      <c r="B90" s="236">
        <v>0.12</v>
      </c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8"/>
      <c r="AB90" s="138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40"/>
    </row>
    <row r="91" spans="1:62" s="78" customFormat="1" ht="10.199999999999999" x14ac:dyDescent="0.2">
      <c r="A91" s="135" t="s">
        <v>136</v>
      </c>
      <c r="B91" s="235">
        <v>12</v>
      </c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8"/>
      <c r="AB91" s="138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40"/>
    </row>
    <row r="92" spans="1:62" s="78" customFormat="1" ht="10.199999999999999" x14ac:dyDescent="0.2">
      <c r="A92" s="237" t="s">
        <v>137</v>
      </c>
      <c r="B92" s="238" t="str">
        <f ca="1">IF(B43=0,"ОК","ДЕФИЦИТ")</f>
        <v>ОК</v>
      </c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40"/>
      <c r="AB92" s="240"/>
      <c r="AC92" s="241"/>
      <c r="AD92" s="241"/>
      <c r="AE92" s="241"/>
      <c r="AF92" s="241"/>
      <c r="AG92" s="241"/>
      <c r="AH92" s="241"/>
      <c r="AI92" s="241"/>
      <c r="AJ92" s="241"/>
      <c r="AK92" s="241"/>
      <c r="AL92" s="241"/>
      <c r="AM92" s="241"/>
      <c r="AN92" s="241"/>
      <c r="AO92" s="241"/>
      <c r="AP92" s="241"/>
      <c r="AQ92" s="241"/>
      <c r="AR92" s="241"/>
      <c r="AS92" s="241"/>
      <c r="AT92" s="241"/>
      <c r="AU92" s="241"/>
      <c r="AV92" s="241"/>
      <c r="AW92" s="241"/>
      <c r="AX92" s="241"/>
      <c r="AY92" s="241"/>
      <c r="AZ92" s="241"/>
      <c r="BA92" s="241"/>
      <c r="BB92" s="241"/>
      <c r="BC92" s="241"/>
      <c r="BD92" s="241"/>
      <c r="BE92" s="241"/>
      <c r="BF92" s="241"/>
      <c r="BG92" s="241"/>
      <c r="BH92" s="241"/>
      <c r="BI92" s="241"/>
      <c r="BJ92" s="242"/>
    </row>
    <row r="93" spans="1:62" s="78" customFormat="1" ht="10.199999999999999" x14ac:dyDescent="0.2">
      <c r="A93" s="135" t="s">
        <v>138</v>
      </c>
      <c r="B93" s="136">
        <f ca="1">SUM(C93:Z93)</f>
        <v>205439.68812609525</v>
      </c>
      <c r="C93" s="137">
        <f t="shared" ref="C93:AH93" si="93">IF(OR(C87&lt;$B$88,C87&gt;$B$88+$B$91-1),0,-MIN(0,C33+C34+C35+B40))</f>
        <v>0</v>
      </c>
      <c r="D93" s="137">
        <f t="shared" si="93"/>
        <v>0</v>
      </c>
      <c r="E93" s="137">
        <f t="shared" si="93"/>
        <v>0</v>
      </c>
      <c r="F93" s="137">
        <f t="shared" ca="1" si="93"/>
        <v>110764.65</v>
      </c>
      <c r="G93" s="137">
        <f t="shared" ca="1" si="93"/>
        <v>4054.2964999999995</v>
      </c>
      <c r="H93" s="137">
        <f t="shared" ca="1" si="93"/>
        <v>6733.8394699999999</v>
      </c>
      <c r="I93" s="137">
        <f t="shared" ca="1" si="93"/>
        <v>20904.17786</v>
      </c>
      <c r="J93" s="137">
        <f t="shared" ca="1" si="93"/>
        <v>24086.219639999999</v>
      </c>
      <c r="K93" s="137">
        <f t="shared" ca="1" si="93"/>
        <v>32312.331839999999</v>
      </c>
      <c r="L93" s="137">
        <f t="shared" ca="1" si="93"/>
        <v>0</v>
      </c>
      <c r="M93" s="137">
        <f t="shared" ca="1" si="93"/>
        <v>0</v>
      </c>
      <c r="N93" s="137">
        <f t="shared" ca="1" si="93"/>
        <v>0</v>
      </c>
      <c r="O93" s="137">
        <f t="shared" ca="1" si="93"/>
        <v>0</v>
      </c>
      <c r="P93" s="137">
        <f t="shared" ca="1" si="93"/>
        <v>6584.1728160952625</v>
      </c>
      <c r="Q93" s="137">
        <f t="shared" ca="1" si="93"/>
        <v>0</v>
      </c>
      <c r="R93" s="137">
        <f t="shared" si="93"/>
        <v>0</v>
      </c>
      <c r="S93" s="137">
        <f t="shared" si="93"/>
        <v>0</v>
      </c>
      <c r="T93" s="137">
        <f t="shared" si="93"/>
        <v>0</v>
      </c>
      <c r="U93" s="137">
        <f t="shared" si="93"/>
        <v>0</v>
      </c>
      <c r="V93" s="137">
        <f t="shared" si="93"/>
        <v>0</v>
      </c>
      <c r="W93" s="137">
        <f t="shared" si="93"/>
        <v>0</v>
      </c>
      <c r="X93" s="137">
        <f t="shared" si="93"/>
        <v>0</v>
      </c>
      <c r="Y93" s="137">
        <f t="shared" si="93"/>
        <v>0</v>
      </c>
      <c r="Z93" s="137">
        <f t="shared" si="93"/>
        <v>0</v>
      </c>
      <c r="AA93" s="138">
        <f t="shared" si="93"/>
        <v>0</v>
      </c>
      <c r="AB93" s="138">
        <f t="shared" si="93"/>
        <v>0</v>
      </c>
      <c r="AC93" s="139">
        <f t="shared" si="93"/>
        <v>0</v>
      </c>
      <c r="AD93" s="139">
        <f t="shared" si="93"/>
        <v>0</v>
      </c>
      <c r="AE93" s="139">
        <f t="shared" si="93"/>
        <v>0</v>
      </c>
      <c r="AF93" s="139">
        <f t="shared" si="93"/>
        <v>0</v>
      </c>
      <c r="AG93" s="139">
        <f t="shared" si="93"/>
        <v>0</v>
      </c>
      <c r="AH93" s="139">
        <f t="shared" si="93"/>
        <v>0</v>
      </c>
      <c r="AI93" s="139">
        <f t="shared" ref="AI93:BJ93" si="94">IF(OR(AI87&lt;$B$88,AI87&gt;$B$88+$B$91-1),0,-MIN(0,AI33+AI34+AI35+AH40))</f>
        <v>0</v>
      </c>
      <c r="AJ93" s="139">
        <f t="shared" si="94"/>
        <v>0</v>
      </c>
      <c r="AK93" s="139">
        <f t="shared" si="94"/>
        <v>0</v>
      </c>
      <c r="AL93" s="139">
        <f t="shared" si="94"/>
        <v>0</v>
      </c>
      <c r="AM93" s="139">
        <f t="shared" si="94"/>
        <v>0</v>
      </c>
      <c r="AN93" s="139">
        <f t="shared" si="94"/>
        <v>0</v>
      </c>
      <c r="AO93" s="139">
        <f t="shared" si="94"/>
        <v>0</v>
      </c>
      <c r="AP93" s="139">
        <f t="shared" si="94"/>
        <v>0</v>
      </c>
      <c r="AQ93" s="139">
        <f t="shared" si="94"/>
        <v>0</v>
      </c>
      <c r="AR93" s="139">
        <f t="shared" si="94"/>
        <v>0</v>
      </c>
      <c r="AS93" s="139">
        <f t="shared" si="94"/>
        <v>0</v>
      </c>
      <c r="AT93" s="139">
        <f t="shared" si="94"/>
        <v>0</v>
      </c>
      <c r="AU93" s="139">
        <f t="shared" si="94"/>
        <v>0</v>
      </c>
      <c r="AV93" s="139">
        <f t="shared" si="94"/>
        <v>0</v>
      </c>
      <c r="AW93" s="139">
        <f t="shared" si="94"/>
        <v>0</v>
      </c>
      <c r="AX93" s="139">
        <f t="shared" si="94"/>
        <v>0</v>
      </c>
      <c r="AY93" s="139">
        <f t="shared" si="94"/>
        <v>0</v>
      </c>
      <c r="AZ93" s="139">
        <f t="shared" si="94"/>
        <v>0</v>
      </c>
      <c r="BA93" s="139">
        <f t="shared" si="94"/>
        <v>0</v>
      </c>
      <c r="BB93" s="139">
        <f t="shared" si="94"/>
        <v>0</v>
      </c>
      <c r="BC93" s="139">
        <f t="shared" si="94"/>
        <v>0</v>
      </c>
      <c r="BD93" s="139">
        <f t="shared" si="94"/>
        <v>0</v>
      </c>
      <c r="BE93" s="139">
        <f t="shared" si="94"/>
        <v>0</v>
      </c>
      <c r="BF93" s="139">
        <f t="shared" si="94"/>
        <v>0</v>
      </c>
      <c r="BG93" s="139">
        <f t="shared" si="94"/>
        <v>0</v>
      </c>
      <c r="BH93" s="139">
        <f t="shared" si="94"/>
        <v>0</v>
      </c>
      <c r="BI93" s="139">
        <f t="shared" si="94"/>
        <v>0</v>
      </c>
      <c r="BJ93" s="140">
        <f t="shared" si="94"/>
        <v>0</v>
      </c>
    </row>
    <row r="94" spans="1:62" s="78" customFormat="1" ht="10.199999999999999" x14ac:dyDescent="0.2">
      <c r="A94" s="135" t="s">
        <v>139</v>
      </c>
      <c r="B94" s="136">
        <f ca="1">SUM(C94:Z94)</f>
        <v>182836.1449281387</v>
      </c>
      <c r="C94" s="137"/>
      <c r="D94" s="137">
        <f t="shared" ref="D94:AI94" si="95">D95+D96</f>
        <v>0</v>
      </c>
      <c r="E94" s="137">
        <f t="shared" si="95"/>
        <v>0</v>
      </c>
      <c r="F94" s="137">
        <f t="shared" si="95"/>
        <v>0</v>
      </c>
      <c r="G94" s="137">
        <f t="shared" ca="1" si="95"/>
        <v>1107.6464999999998</v>
      </c>
      <c r="H94" s="137">
        <f t="shared" ca="1" si="95"/>
        <v>1148.18947</v>
      </c>
      <c r="I94" s="137">
        <f t="shared" ca="1" si="95"/>
        <v>1215.5278599999999</v>
      </c>
      <c r="J94" s="137">
        <f t="shared" ca="1" si="95"/>
        <v>1424.5696399999999</v>
      </c>
      <c r="K94" s="137">
        <f t="shared" ca="1" si="95"/>
        <v>1665.43184</v>
      </c>
      <c r="L94" s="137">
        <f t="shared" ca="1" si="95"/>
        <v>1988.5551599999999</v>
      </c>
      <c r="M94" s="137">
        <f t="shared" ca="1" si="95"/>
        <v>1988.5551599999999</v>
      </c>
      <c r="N94" s="137">
        <f t="shared" ca="1" si="95"/>
        <v>1988.5551599999999</v>
      </c>
      <c r="O94" s="137">
        <f t="shared" ca="1" si="95"/>
        <v>1988.5551599999999</v>
      </c>
      <c r="P94" s="137">
        <f t="shared" ca="1" si="95"/>
        <v>1988.5551599999999</v>
      </c>
      <c r="Q94" s="137">
        <f t="shared" ca="1" si="95"/>
        <v>2054.39689</v>
      </c>
      <c r="R94" s="137">
        <f t="shared" ca="1" si="95"/>
        <v>18253.06743645986</v>
      </c>
      <c r="S94" s="137">
        <f t="shared" ca="1" si="95"/>
        <v>18253.06743645986</v>
      </c>
      <c r="T94" s="137">
        <f t="shared" ca="1" si="95"/>
        <v>18253.06743645986</v>
      </c>
      <c r="U94" s="137">
        <f t="shared" ca="1" si="95"/>
        <v>18253.06743645986</v>
      </c>
      <c r="V94" s="137">
        <f t="shared" ca="1" si="95"/>
        <v>18253.06743645986</v>
      </c>
      <c r="W94" s="137">
        <f t="shared" ca="1" si="95"/>
        <v>18253.06743645986</v>
      </c>
      <c r="X94" s="137">
        <f t="shared" ca="1" si="95"/>
        <v>18253.06743645986</v>
      </c>
      <c r="Y94" s="137">
        <f t="shared" ca="1" si="95"/>
        <v>18253.06743645986</v>
      </c>
      <c r="Z94" s="137">
        <f t="shared" ca="1" si="95"/>
        <v>18253.06743645986</v>
      </c>
      <c r="AA94" s="138">
        <f t="shared" ca="1" si="95"/>
        <v>18253.06743645986</v>
      </c>
      <c r="AB94" s="138">
        <f t="shared" ca="1" si="95"/>
        <v>18253.06743645986</v>
      </c>
      <c r="AC94" s="139">
        <f t="shared" ca="1" si="95"/>
        <v>18253.06743645986</v>
      </c>
      <c r="AD94" s="139">
        <f t="shared" ca="1" si="95"/>
        <v>1.0000000000000001E-5</v>
      </c>
      <c r="AE94" s="139">
        <f t="shared" ca="1" si="95"/>
        <v>1.0000000000000001E-5</v>
      </c>
      <c r="AF94" s="139">
        <f t="shared" ca="1" si="95"/>
        <v>1.0000000000000001E-5</v>
      </c>
      <c r="AG94" s="139">
        <f t="shared" ca="1" si="95"/>
        <v>1.0000000000000001E-5</v>
      </c>
      <c r="AH94" s="139">
        <f t="shared" ca="1" si="95"/>
        <v>1.0000000000000001E-5</v>
      </c>
      <c r="AI94" s="139">
        <f t="shared" ca="1" si="95"/>
        <v>1.0000000000000001E-5</v>
      </c>
      <c r="AJ94" s="139">
        <f t="shared" ref="AJ94:BJ94" ca="1" si="96">AJ95+AJ96</f>
        <v>1.0000000000000001E-5</v>
      </c>
      <c r="AK94" s="139">
        <f t="shared" ca="1" si="96"/>
        <v>1.0000000000000001E-5</v>
      </c>
      <c r="AL94" s="139">
        <f t="shared" ca="1" si="96"/>
        <v>1.0000000000000001E-5</v>
      </c>
      <c r="AM94" s="139">
        <f t="shared" ca="1" si="96"/>
        <v>1.0000000000000001E-5</v>
      </c>
      <c r="AN94" s="139">
        <f t="shared" ca="1" si="96"/>
        <v>1.0000000000000001E-5</v>
      </c>
      <c r="AO94" s="139">
        <f t="shared" ca="1" si="96"/>
        <v>1.0000000000000001E-5</v>
      </c>
      <c r="AP94" s="139">
        <f t="shared" ca="1" si="96"/>
        <v>1.0000000000000001E-5</v>
      </c>
      <c r="AQ94" s="139">
        <f t="shared" ca="1" si="96"/>
        <v>1.0000000000000001E-5</v>
      </c>
      <c r="AR94" s="139">
        <f t="shared" ca="1" si="96"/>
        <v>1.0000000000000001E-5</v>
      </c>
      <c r="AS94" s="139">
        <f t="shared" ca="1" si="96"/>
        <v>1.0000000000000001E-5</v>
      </c>
      <c r="AT94" s="139">
        <f t="shared" ca="1" si="96"/>
        <v>1.0000000000000001E-5</v>
      </c>
      <c r="AU94" s="139">
        <f t="shared" ca="1" si="96"/>
        <v>1.0000000000000001E-5</v>
      </c>
      <c r="AV94" s="139">
        <f t="shared" ca="1" si="96"/>
        <v>1.0000000000000001E-5</v>
      </c>
      <c r="AW94" s="139">
        <f t="shared" ca="1" si="96"/>
        <v>1.0000000000000001E-5</v>
      </c>
      <c r="AX94" s="139">
        <f t="shared" ca="1" si="96"/>
        <v>1.0000000000000001E-5</v>
      </c>
      <c r="AY94" s="139">
        <f t="shared" ca="1" si="96"/>
        <v>1.0000000000000001E-5</v>
      </c>
      <c r="AZ94" s="139">
        <f t="shared" ca="1" si="96"/>
        <v>1.0000000000000001E-5</v>
      </c>
      <c r="BA94" s="139">
        <f t="shared" ca="1" si="96"/>
        <v>1.0000000000000001E-5</v>
      </c>
      <c r="BB94" s="139">
        <f t="shared" ca="1" si="96"/>
        <v>1.0000000000000001E-5</v>
      </c>
      <c r="BC94" s="139">
        <f t="shared" ca="1" si="96"/>
        <v>1.0000000000000001E-5</v>
      </c>
      <c r="BD94" s="139">
        <f t="shared" ca="1" si="96"/>
        <v>1.0000000000000001E-5</v>
      </c>
      <c r="BE94" s="139">
        <f t="shared" ca="1" si="96"/>
        <v>1.0000000000000001E-5</v>
      </c>
      <c r="BF94" s="139">
        <f t="shared" ca="1" si="96"/>
        <v>1.0000000000000001E-5</v>
      </c>
      <c r="BG94" s="139">
        <f t="shared" ca="1" si="96"/>
        <v>1.0000000000000001E-5</v>
      </c>
      <c r="BH94" s="139">
        <f t="shared" ca="1" si="96"/>
        <v>1.0000000000000001E-5</v>
      </c>
      <c r="BI94" s="139">
        <f t="shared" ca="1" si="96"/>
        <v>1.0000000000000001E-5</v>
      </c>
      <c r="BJ94" s="140">
        <f t="shared" ca="1" si="96"/>
        <v>1.0000000000000001E-5</v>
      </c>
    </row>
    <row r="95" spans="1:62" s="86" customFormat="1" ht="10.199999999999999" x14ac:dyDescent="0.2">
      <c r="A95" s="243" t="s">
        <v>140</v>
      </c>
      <c r="B95" s="244">
        <f ca="1">SUM(C95:Z95)</f>
        <v>31078.458169999998</v>
      </c>
      <c r="C95" s="244">
        <v>0</v>
      </c>
      <c r="D95" s="244">
        <f t="shared" ref="D95:AI95" si="97">C97*$B$90/12</f>
        <v>0</v>
      </c>
      <c r="E95" s="244">
        <f t="shared" si="97"/>
        <v>0</v>
      </c>
      <c r="F95" s="244">
        <f t="shared" si="97"/>
        <v>0</v>
      </c>
      <c r="G95" s="244">
        <f t="shared" ca="1" si="97"/>
        <v>1107.6464999999998</v>
      </c>
      <c r="H95" s="244">
        <f t="shared" ca="1" si="97"/>
        <v>1148.18947</v>
      </c>
      <c r="I95" s="244">
        <f t="shared" ca="1" si="97"/>
        <v>1215.5278599999999</v>
      </c>
      <c r="J95" s="244">
        <f t="shared" ca="1" si="97"/>
        <v>1424.5696399999999</v>
      </c>
      <c r="K95" s="244">
        <f t="shared" ca="1" si="97"/>
        <v>1665.43184</v>
      </c>
      <c r="L95" s="244">
        <f t="shared" ca="1" si="97"/>
        <v>1988.5551599999999</v>
      </c>
      <c r="M95" s="244">
        <f t="shared" ca="1" si="97"/>
        <v>1988.5551599999999</v>
      </c>
      <c r="N95" s="244">
        <f t="shared" ca="1" si="97"/>
        <v>1988.5551599999999</v>
      </c>
      <c r="O95" s="244">
        <f t="shared" ca="1" si="97"/>
        <v>1988.5551599999999</v>
      </c>
      <c r="P95" s="244">
        <f t="shared" ca="1" si="97"/>
        <v>1988.5551599999999</v>
      </c>
      <c r="Q95" s="244">
        <f t="shared" ca="1" si="97"/>
        <v>2054.39689</v>
      </c>
      <c r="R95" s="244">
        <f t="shared" ca="1" si="97"/>
        <v>2054.39689</v>
      </c>
      <c r="S95" s="244">
        <f t="shared" ca="1" si="97"/>
        <v>1892.4101800000001</v>
      </c>
      <c r="T95" s="244">
        <f t="shared" ca="1" si="97"/>
        <v>1728.8036099999999</v>
      </c>
      <c r="U95" s="244">
        <f t="shared" ca="1" si="97"/>
        <v>1563.5609700000002</v>
      </c>
      <c r="V95" s="244">
        <f t="shared" ca="1" si="97"/>
        <v>1396.6659099999997</v>
      </c>
      <c r="W95" s="244">
        <f t="shared" ca="1" si="97"/>
        <v>1228.1018899999999</v>
      </c>
      <c r="X95" s="244">
        <f t="shared" ca="1" si="97"/>
        <v>1057.85223</v>
      </c>
      <c r="Y95" s="244">
        <f t="shared" ca="1" si="97"/>
        <v>885.90008</v>
      </c>
      <c r="Z95" s="244">
        <f t="shared" ca="1" si="97"/>
        <v>712.22841000000005</v>
      </c>
      <c r="AA95" s="245">
        <f t="shared" ca="1" si="97"/>
        <v>536.82002</v>
      </c>
      <c r="AB95" s="245">
        <f t="shared" ca="1" si="97"/>
        <v>359.65754999999996</v>
      </c>
      <c r="AC95" s="246">
        <f t="shared" ca="1" si="97"/>
        <v>180.72344999999999</v>
      </c>
      <c r="AD95" s="246">
        <f t="shared" ca="1" si="97"/>
        <v>1.0000000000000001E-5</v>
      </c>
      <c r="AE95" s="246">
        <f t="shared" ca="1" si="97"/>
        <v>1.0000000000000001E-5</v>
      </c>
      <c r="AF95" s="246">
        <f t="shared" ca="1" si="97"/>
        <v>1.0000000000000001E-5</v>
      </c>
      <c r="AG95" s="246">
        <f t="shared" ca="1" si="97"/>
        <v>1.0000000000000001E-5</v>
      </c>
      <c r="AH95" s="246">
        <f t="shared" ca="1" si="97"/>
        <v>1.0000000000000001E-5</v>
      </c>
      <c r="AI95" s="246">
        <f t="shared" ca="1" si="97"/>
        <v>1.0000000000000001E-5</v>
      </c>
      <c r="AJ95" s="246">
        <f t="shared" ref="AJ95:BJ95" ca="1" si="98">AI97*$B$90/12</f>
        <v>1.0000000000000001E-5</v>
      </c>
      <c r="AK95" s="246">
        <f t="shared" ca="1" si="98"/>
        <v>1.0000000000000001E-5</v>
      </c>
      <c r="AL95" s="246">
        <f t="shared" ca="1" si="98"/>
        <v>1.0000000000000001E-5</v>
      </c>
      <c r="AM95" s="246">
        <f t="shared" ca="1" si="98"/>
        <v>1.0000000000000001E-5</v>
      </c>
      <c r="AN95" s="246">
        <f t="shared" ca="1" si="98"/>
        <v>1.0000000000000001E-5</v>
      </c>
      <c r="AO95" s="246">
        <f t="shared" ca="1" si="98"/>
        <v>1.0000000000000001E-5</v>
      </c>
      <c r="AP95" s="246">
        <f t="shared" ca="1" si="98"/>
        <v>1.0000000000000001E-5</v>
      </c>
      <c r="AQ95" s="246">
        <f t="shared" ca="1" si="98"/>
        <v>1.0000000000000001E-5</v>
      </c>
      <c r="AR95" s="246">
        <f t="shared" ca="1" si="98"/>
        <v>1.0000000000000001E-5</v>
      </c>
      <c r="AS95" s="246">
        <f t="shared" ca="1" si="98"/>
        <v>1.0000000000000001E-5</v>
      </c>
      <c r="AT95" s="246">
        <f t="shared" ca="1" si="98"/>
        <v>1.0000000000000001E-5</v>
      </c>
      <c r="AU95" s="246">
        <f t="shared" ca="1" si="98"/>
        <v>1.0000000000000001E-5</v>
      </c>
      <c r="AV95" s="246">
        <f t="shared" ca="1" si="98"/>
        <v>1.0000000000000001E-5</v>
      </c>
      <c r="AW95" s="246">
        <f t="shared" ca="1" si="98"/>
        <v>1.0000000000000001E-5</v>
      </c>
      <c r="AX95" s="246">
        <f t="shared" ca="1" si="98"/>
        <v>1.0000000000000001E-5</v>
      </c>
      <c r="AY95" s="246">
        <f t="shared" ca="1" si="98"/>
        <v>1.0000000000000001E-5</v>
      </c>
      <c r="AZ95" s="246">
        <f t="shared" ca="1" si="98"/>
        <v>1.0000000000000001E-5</v>
      </c>
      <c r="BA95" s="246">
        <f t="shared" ca="1" si="98"/>
        <v>1.0000000000000001E-5</v>
      </c>
      <c r="BB95" s="246">
        <f t="shared" ca="1" si="98"/>
        <v>1.0000000000000001E-5</v>
      </c>
      <c r="BC95" s="246">
        <f t="shared" ca="1" si="98"/>
        <v>1.0000000000000001E-5</v>
      </c>
      <c r="BD95" s="246">
        <f t="shared" ca="1" si="98"/>
        <v>1.0000000000000001E-5</v>
      </c>
      <c r="BE95" s="246">
        <f t="shared" ca="1" si="98"/>
        <v>1.0000000000000001E-5</v>
      </c>
      <c r="BF95" s="246">
        <f t="shared" ca="1" si="98"/>
        <v>1.0000000000000001E-5</v>
      </c>
      <c r="BG95" s="246">
        <f t="shared" ca="1" si="98"/>
        <v>1.0000000000000001E-5</v>
      </c>
      <c r="BH95" s="246">
        <f t="shared" ca="1" si="98"/>
        <v>1.0000000000000001E-5</v>
      </c>
      <c r="BI95" s="246">
        <f t="shared" ca="1" si="98"/>
        <v>1.0000000000000001E-5</v>
      </c>
      <c r="BJ95" s="247">
        <f t="shared" ca="1" si="98"/>
        <v>1.0000000000000001E-5</v>
      </c>
    </row>
    <row r="96" spans="1:62" s="86" customFormat="1" ht="10.199999999999999" x14ac:dyDescent="0.2">
      <c r="A96" s="243" t="s">
        <v>141</v>
      </c>
      <c r="B96" s="244">
        <f ca="1">SUM(C96:Z96)</f>
        <v>151757.68675813873</v>
      </c>
      <c r="C96" s="244">
        <f>IF(OR(C87&lt;$B$88+$B$91,C87&gt;$B$88+$B$89-1),0,-PMT($B$90/12,$B$89-$B$91,$B$93)-C95)</f>
        <v>0</v>
      </c>
      <c r="D96" s="244">
        <f t="shared" ref="D96:AI96" si="99">MIN(C97,IF(OR(D87&lt;$B$88+$B$91,D87&gt;$B$88+$B$89-1),0,-PMT($B$90/12,$B$89-$B$91,$B$93)-D95))</f>
        <v>0</v>
      </c>
      <c r="E96" s="244">
        <f t="shared" si="99"/>
        <v>0</v>
      </c>
      <c r="F96" s="244">
        <f t="shared" si="99"/>
        <v>0</v>
      </c>
      <c r="G96" s="244">
        <f t="shared" ca="1" si="99"/>
        <v>0</v>
      </c>
      <c r="H96" s="244">
        <f t="shared" ca="1" si="99"/>
        <v>0</v>
      </c>
      <c r="I96" s="244">
        <f t="shared" ca="1" si="99"/>
        <v>0</v>
      </c>
      <c r="J96" s="244">
        <f t="shared" ca="1" si="99"/>
        <v>0</v>
      </c>
      <c r="K96" s="244">
        <f t="shared" ca="1" si="99"/>
        <v>0</v>
      </c>
      <c r="L96" s="244">
        <f t="shared" ca="1" si="99"/>
        <v>0</v>
      </c>
      <c r="M96" s="244">
        <f t="shared" ca="1" si="99"/>
        <v>0</v>
      </c>
      <c r="N96" s="244">
        <f t="shared" ca="1" si="99"/>
        <v>0</v>
      </c>
      <c r="O96" s="244">
        <f t="shared" ca="1" si="99"/>
        <v>0</v>
      </c>
      <c r="P96" s="244">
        <f t="shared" ca="1" si="99"/>
        <v>0</v>
      </c>
      <c r="Q96" s="244">
        <f t="shared" ca="1" si="99"/>
        <v>0</v>
      </c>
      <c r="R96" s="244">
        <f t="shared" ca="1" si="99"/>
        <v>16198.67054645986</v>
      </c>
      <c r="S96" s="244">
        <f t="shared" ca="1" si="99"/>
        <v>16360.657256459859</v>
      </c>
      <c r="T96" s="244">
        <f t="shared" ca="1" si="99"/>
        <v>16524.263826459861</v>
      </c>
      <c r="U96" s="244">
        <f t="shared" ca="1" si="99"/>
        <v>16689.506466459861</v>
      </c>
      <c r="V96" s="244">
        <f t="shared" ca="1" si="99"/>
        <v>16856.40152645986</v>
      </c>
      <c r="W96" s="244">
        <f t="shared" ca="1" si="99"/>
        <v>17024.965546459862</v>
      </c>
      <c r="X96" s="244">
        <f t="shared" ca="1" si="99"/>
        <v>17195.215206459859</v>
      </c>
      <c r="Y96" s="244">
        <f t="shared" ca="1" si="99"/>
        <v>17367.16735645986</v>
      </c>
      <c r="Z96" s="244">
        <f t="shared" ca="1" si="99"/>
        <v>17540.83902645986</v>
      </c>
      <c r="AA96" s="245">
        <f t="shared" ca="1" si="99"/>
        <v>17716.247416459861</v>
      </c>
      <c r="AB96" s="245">
        <f t="shared" ca="1" si="99"/>
        <v>17893.40988645986</v>
      </c>
      <c r="AC96" s="246">
        <f t="shared" ca="1" si="99"/>
        <v>18072.343986459859</v>
      </c>
      <c r="AD96" s="246">
        <f t="shared" ca="1" si="99"/>
        <v>0</v>
      </c>
      <c r="AE96" s="246">
        <f t="shared" ca="1" si="99"/>
        <v>0</v>
      </c>
      <c r="AF96" s="246">
        <f t="shared" ca="1" si="99"/>
        <v>0</v>
      </c>
      <c r="AG96" s="246">
        <f t="shared" ca="1" si="99"/>
        <v>0</v>
      </c>
      <c r="AH96" s="246">
        <f t="shared" ca="1" si="99"/>
        <v>0</v>
      </c>
      <c r="AI96" s="246">
        <f t="shared" ca="1" si="99"/>
        <v>0</v>
      </c>
      <c r="AJ96" s="246">
        <f t="shared" ref="AJ96:BJ96" ca="1" si="100">MIN(AI97,IF(OR(AJ87&lt;$B$88+$B$91,AJ87&gt;$B$88+$B$89-1),0,-PMT($B$90/12,$B$89-$B$91,$B$93)-AJ95))</f>
        <v>0</v>
      </c>
      <c r="AK96" s="246">
        <f t="shared" ca="1" si="100"/>
        <v>0</v>
      </c>
      <c r="AL96" s="246">
        <f t="shared" ca="1" si="100"/>
        <v>0</v>
      </c>
      <c r="AM96" s="246">
        <f t="shared" ca="1" si="100"/>
        <v>0</v>
      </c>
      <c r="AN96" s="246">
        <f t="shared" ca="1" si="100"/>
        <v>0</v>
      </c>
      <c r="AO96" s="246">
        <f t="shared" ca="1" si="100"/>
        <v>0</v>
      </c>
      <c r="AP96" s="246">
        <f t="shared" ca="1" si="100"/>
        <v>0</v>
      </c>
      <c r="AQ96" s="246">
        <f t="shared" ca="1" si="100"/>
        <v>0</v>
      </c>
      <c r="AR96" s="246">
        <f t="shared" ca="1" si="100"/>
        <v>0</v>
      </c>
      <c r="AS96" s="246">
        <f t="shared" ca="1" si="100"/>
        <v>0</v>
      </c>
      <c r="AT96" s="246">
        <f t="shared" ca="1" si="100"/>
        <v>0</v>
      </c>
      <c r="AU96" s="246">
        <f t="shared" ca="1" si="100"/>
        <v>0</v>
      </c>
      <c r="AV96" s="246">
        <f t="shared" ca="1" si="100"/>
        <v>0</v>
      </c>
      <c r="AW96" s="246">
        <f t="shared" ca="1" si="100"/>
        <v>0</v>
      </c>
      <c r="AX96" s="246">
        <f t="shared" ca="1" si="100"/>
        <v>0</v>
      </c>
      <c r="AY96" s="246">
        <f t="shared" ca="1" si="100"/>
        <v>0</v>
      </c>
      <c r="AZ96" s="246">
        <f t="shared" ca="1" si="100"/>
        <v>0</v>
      </c>
      <c r="BA96" s="246">
        <f t="shared" ca="1" si="100"/>
        <v>0</v>
      </c>
      <c r="BB96" s="246">
        <f t="shared" ca="1" si="100"/>
        <v>0</v>
      </c>
      <c r="BC96" s="246">
        <f t="shared" ca="1" si="100"/>
        <v>0</v>
      </c>
      <c r="BD96" s="246">
        <f t="shared" ca="1" si="100"/>
        <v>0</v>
      </c>
      <c r="BE96" s="246">
        <f t="shared" ca="1" si="100"/>
        <v>0</v>
      </c>
      <c r="BF96" s="246">
        <f t="shared" ca="1" si="100"/>
        <v>0</v>
      </c>
      <c r="BG96" s="246">
        <f t="shared" ca="1" si="100"/>
        <v>0</v>
      </c>
      <c r="BH96" s="246">
        <f t="shared" ca="1" si="100"/>
        <v>0</v>
      </c>
      <c r="BI96" s="246">
        <f t="shared" ca="1" si="100"/>
        <v>0</v>
      </c>
      <c r="BJ96" s="247">
        <f t="shared" ca="1" si="100"/>
        <v>0</v>
      </c>
    </row>
    <row r="97" spans="1:62" s="182" customFormat="1" ht="15" customHeight="1" x14ac:dyDescent="0.2">
      <c r="A97" s="248" t="s">
        <v>142</v>
      </c>
      <c r="B97" s="249">
        <f ca="1">Z97</f>
        <v>53682.002</v>
      </c>
      <c r="C97" s="249">
        <f>C93-C96</f>
        <v>0</v>
      </c>
      <c r="D97" s="249">
        <f t="shared" ref="D97:AI97" si="101">ROUND(C97+D93-D96,3)</f>
        <v>0</v>
      </c>
      <c r="E97" s="249">
        <f t="shared" si="101"/>
        <v>0</v>
      </c>
      <c r="F97" s="249">
        <f t="shared" ca="1" si="101"/>
        <v>110764.65</v>
      </c>
      <c r="G97" s="249">
        <f t="shared" ca="1" si="101"/>
        <v>114818.947</v>
      </c>
      <c r="H97" s="249">
        <f t="shared" ca="1" si="101"/>
        <v>121552.78599999999</v>
      </c>
      <c r="I97" s="249">
        <f t="shared" ca="1" si="101"/>
        <v>142456.96400000001</v>
      </c>
      <c r="J97" s="249">
        <f t="shared" ca="1" si="101"/>
        <v>166543.18400000001</v>
      </c>
      <c r="K97" s="249">
        <f t="shared" ca="1" si="101"/>
        <v>198855.516</v>
      </c>
      <c r="L97" s="249">
        <f t="shared" ca="1" si="101"/>
        <v>198855.516</v>
      </c>
      <c r="M97" s="249">
        <f t="shared" ca="1" si="101"/>
        <v>198855.516</v>
      </c>
      <c r="N97" s="249">
        <f t="shared" ca="1" si="101"/>
        <v>198855.516</v>
      </c>
      <c r="O97" s="249">
        <f t="shared" ca="1" si="101"/>
        <v>198855.516</v>
      </c>
      <c r="P97" s="249">
        <f t="shared" ca="1" si="101"/>
        <v>205439.68900000001</v>
      </c>
      <c r="Q97" s="249">
        <f t="shared" ca="1" si="101"/>
        <v>205439.68900000001</v>
      </c>
      <c r="R97" s="249">
        <f t="shared" ca="1" si="101"/>
        <v>189241.01800000001</v>
      </c>
      <c r="S97" s="249">
        <f t="shared" ca="1" si="101"/>
        <v>172880.361</v>
      </c>
      <c r="T97" s="249">
        <f t="shared" ca="1" si="101"/>
        <v>156356.09700000001</v>
      </c>
      <c r="U97" s="249">
        <f t="shared" ca="1" si="101"/>
        <v>139666.59099999999</v>
      </c>
      <c r="V97" s="249">
        <f t="shared" ca="1" si="101"/>
        <v>122810.189</v>
      </c>
      <c r="W97" s="249">
        <f t="shared" ca="1" si="101"/>
        <v>105785.223</v>
      </c>
      <c r="X97" s="249">
        <f t="shared" ca="1" si="101"/>
        <v>88590.008000000002</v>
      </c>
      <c r="Y97" s="249">
        <f t="shared" ca="1" si="101"/>
        <v>71222.841</v>
      </c>
      <c r="Z97" s="249">
        <f t="shared" ca="1" si="101"/>
        <v>53682.002</v>
      </c>
      <c r="AA97" s="250">
        <f t="shared" ca="1" si="101"/>
        <v>35965.754999999997</v>
      </c>
      <c r="AB97" s="250">
        <f t="shared" ca="1" si="101"/>
        <v>18072.345000000001</v>
      </c>
      <c r="AC97" s="251">
        <f t="shared" ca="1" si="101"/>
        <v>1E-3</v>
      </c>
      <c r="AD97" s="251">
        <f t="shared" ca="1" si="101"/>
        <v>1E-3</v>
      </c>
      <c r="AE97" s="251">
        <f t="shared" ca="1" si="101"/>
        <v>1E-3</v>
      </c>
      <c r="AF97" s="251">
        <f t="shared" ca="1" si="101"/>
        <v>1E-3</v>
      </c>
      <c r="AG97" s="251">
        <f t="shared" ca="1" si="101"/>
        <v>1E-3</v>
      </c>
      <c r="AH97" s="251">
        <f t="shared" ca="1" si="101"/>
        <v>1E-3</v>
      </c>
      <c r="AI97" s="251">
        <f t="shared" ca="1" si="101"/>
        <v>1E-3</v>
      </c>
      <c r="AJ97" s="251">
        <f t="shared" ref="AJ97:BJ97" ca="1" si="102">ROUND(AI97+AJ93-AJ96,3)</f>
        <v>1E-3</v>
      </c>
      <c r="AK97" s="251">
        <f t="shared" ca="1" si="102"/>
        <v>1E-3</v>
      </c>
      <c r="AL97" s="251">
        <f t="shared" ca="1" si="102"/>
        <v>1E-3</v>
      </c>
      <c r="AM97" s="251">
        <f t="shared" ca="1" si="102"/>
        <v>1E-3</v>
      </c>
      <c r="AN97" s="251">
        <f t="shared" ca="1" si="102"/>
        <v>1E-3</v>
      </c>
      <c r="AO97" s="251">
        <f t="shared" ca="1" si="102"/>
        <v>1E-3</v>
      </c>
      <c r="AP97" s="251">
        <f t="shared" ca="1" si="102"/>
        <v>1E-3</v>
      </c>
      <c r="AQ97" s="251">
        <f t="shared" ca="1" si="102"/>
        <v>1E-3</v>
      </c>
      <c r="AR97" s="251">
        <f t="shared" ca="1" si="102"/>
        <v>1E-3</v>
      </c>
      <c r="AS97" s="251">
        <f t="shared" ca="1" si="102"/>
        <v>1E-3</v>
      </c>
      <c r="AT97" s="251">
        <f t="shared" ca="1" si="102"/>
        <v>1E-3</v>
      </c>
      <c r="AU97" s="251">
        <f t="shared" ca="1" si="102"/>
        <v>1E-3</v>
      </c>
      <c r="AV97" s="251">
        <f t="shared" ca="1" si="102"/>
        <v>1E-3</v>
      </c>
      <c r="AW97" s="251">
        <f t="shared" ca="1" si="102"/>
        <v>1E-3</v>
      </c>
      <c r="AX97" s="251">
        <f t="shared" ca="1" si="102"/>
        <v>1E-3</v>
      </c>
      <c r="AY97" s="251">
        <f t="shared" ca="1" si="102"/>
        <v>1E-3</v>
      </c>
      <c r="AZ97" s="251">
        <f t="shared" ca="1" si="102"/>
        <v>1E-3</v>
      </c>
      <c r="BA97" s="251">
        <f t="shared" ca="1" si="102"/>
        <v>1E-3</v>
      </c>
      <c r="BB97" s="251">
        <f t="shared" ca="1" si="102"/>
        <v>1E-3</v>
      </c>
      <c r="BC97" s="251">
        <f t="shared" ca="1" si="102"/>
        <v>1E-3</v>
      </c>
      <c r="BD97" s="251">
        <f t="shared" ca="1" si="102"/>
        <v>1E-3</v>
      </c>
      <c r="BE97" s="251">
        <f t="shared" ca="1" si="102"/>
        <v>1E-3</v>
      </c>
      <c r="BF97" s="251">
        <f t="shared" ca="1" si="102"/>
        <v>1E-3</v>
      </c>
      <c r="BG97" s="251">
        <f t="shared" ca="1" si="102"/>
        <v>1E-3</v>
      </c>
      <c r="BH97" s="251">
        <f t="shared" ca="1" si="102"/>
        <v>1E-3</v>
      </c>
      <c r="BI97" s="251">
        <f t="shared" ca="1" si="102"/>
        <v>1E-3</v>
      </c>
      <c r="BJ97" s="252">
        <f t="shared" ca="1" si="102"/>
        <v>1E-3</v>
      </c>
    </row>
    <row r="98" spans="1:62" s="182" customFormat="1" ht="5.25" customHeight="1" x14ac:dyDescent="0.2">
      <c r="B98" s="213"/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214"/>
      <c r="Z98" s="214"/>
      <c r="AA98" s="215"/>
      <c r="AB98" s="215"/>
      <c r="AC98" s="214"/>
      <c r="AD98" s="214"/>
      <c r="AE98" s="214"/>
      <c r="AF98" s="214"/>
      <c r="AG98" s="214"/>
      <c r="AH98" s="214"/>
      <c r="AI98" s="214"/>
      <c r="AJ98" s="214"/>
      <c r="AK98" s="214"/>
      <c r="AL98" s="214"/>
      <c r="AM98" s="214"/>
      <c r="AN98" s="214"/>
      <c r="AO98" s="214"/>
      <c r="AP98" s="214"/>
      <c r="AQ98" s="214"/>
      <c r="AR98" s="214"/>
      <c r="AS98" s="214"/>
      <c r="AT98" s="214"/>
      <c r="AU98" s="214"/>
      <c r="AV98" s="214"/>
      <c r="AW98" s="214"/>
      <c r="AX98" s="214"/>
      <c r="AY98" s="214"/>
      <c r="AZ98" s="214"/>
      <c r="BA98" s="214"/>
      <c r="BB98" s="214"/>
      <c r="BC98" s="214"/>
      <c r="BD98" s="214"/>
      <c r="BE98" s="214"/>
      <c r="BF98" s="214"/>
      <c r="BG98" s="214"/>
      <c r="BH98" s="214"/>
      <c r="BI98" s="214"/>
      <c r="BJ98" s="214"/>
    </row>
    <row r="99" spans="1:62" s="182" customFormat="1" ht="15" hidden="1" customHeight="1" x14ac:dyDescent="0.2">
      <c r="B99" s="213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214"/>
      <c r="Y99" s="214"/>
      <c r="Z99" s="214"/>
      <c r="AA99" s="215"/>
      <c r="AB99" s="215"/>
      <c r="AC99" s="214"/>
      <c r="AD99" s="214"/>
      <c r="AE99" s="214"/>
      <c r="AF99" s="214"/>
      <c r="AG99" s="214"/>
      <c r="AH99" s="214"/>
      <c r="AI99" s="21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  <c r="AX99" s="214"/>
      <c r="AY99" s="214"/>
      <c r="AZ99" s="214"/>
      <c r="BA99" s="214"/>
      <c r="BB99" s="214"/>
      <c r="BC99" s="214"/>
      <c r="BD99" s="214"/>
      <c r="BE99" s="214"/>
      <c r="BF99" s="214"/>
      <c r="BG99" s="214"/>
      <c r="BH99" s="214"/>
      <c r="BI99" s="214"/>
      <c r="BJ99" s="214"/>
    </row>
    <row r="100" spans="1:62" s="78" customFormat="1" ht="10.199999999999999" hidden="1" x14ac:dyDescent="0.2">
      <c r="AA100" s="79"/>
      <c r="AB100" s="79"/>
    </row>
    <row r="101" spans="1:62" s="78" customFormat="1" ht="10.199999999999999" x14ac:dyDescent="0.2">
      <c r="A101" s="253" t="s">
        <v>143</v>
      </c>
      <c r="B101" s="254">
        <v>0.3</v>
      </c>
      <c r="C101" s="86"/>
      <c r="AA101" s="79"/>
      <c r="AB101" s="79"/>
    </row>
    <row r="102" spans="1:62" s="78" customFormat="1" ht="10.199999999999999" x14ac:dyDescent="0.2">
      <c r="A102" s="255" t="s">
        <v>144</v>
      </c>
      <c r="B102" s="256">
        <f>POWER((B101+1),1/12)-1</f>
        <v>2.2104450593615876E-2</v>
      </c>
      <c r="C102" s="86"/>
      <c r="AA102" s="79"/>
      <c r="AB102" s="79"/>
    </row>
    <row r="103" spans="1:62" s="78" customFormat="1" ht="10.199999999999999" x14ac:dyDescent="0.2">
      <c r="AA103" s="79"/>
      <c r="AB103" s="79"/>
    </row>
    <row r="104" spans="1:62" s="78" customFormat="1" ht="10.199999999999999" x14ac:dyDescent="0.2">
      <c r="A104" s="257" t="s">
        <v>145</v>
      </c>
      <c r="B104" s="258"/>
      <c r="C104" s="259">
        <v>1</v>
      </c>
      <c r="D104" s="259">
        <v>2</v>
      </c>
      <c r="E104" s="259">
        <v>3</v>
      </c>
      <c r="F104" s="259">
        <v>4</v>
      </c>
      <c r="G104" s="260">
        <v>5</v>
      </c>
      <c r="H104" s="259">
        <v>6</v>
      </c>
      <c r="I104" s="259">
        <v>7</v>
      </c>
      <c r="J104" s="259">
        <v>8</v>
      </c>
      <c r="K104" s="259">
        <v>9</v>
      </c>
      <c r="L104" s="259">
        <v>10</v>
      </c>
      <c r="M104" s="259">
        <v>11</v>
      </c>
      <c r="N104" s="259">
        <v>12</v>
      </c>
      <c r="O104" s="259">
        <v>13</v>
      </c>
      <c r="P104" s="259">
        <v>14</v>
      </c>
      <c r="Q104" s="259">
        <v>15</v>
      </c>
      <c r="R104" s="259">
        <v>16</v>
      </c>
      <c r="S104" s="259">
        <v>17</v>
      </c>
      <c r="T104" s="259">
        <v>18</v>
      </c>
      <c r="U104" s="259">
        <v>19</v>
      </c>
      <c r="V104" s="259">
        <v>20</v>
      </c>
      <c r="W104" s="259">
        <v>21</v>
      </c>
      <c r="X104" s="259">
        <v>22</v>
      </c>
      <c r="Y104" s="259">
        <v>23</v>
      </c>
      <c r="Z104" s="259">
        <v>24</v>
      </c>
      <c r="AA104" s="261">
        <v>25</v>
      </c>
      <c r="AB104" s="261">
        <v>26</v>
      </c>
      <c r="AC104" s="262">
        <v>27</v>
      </c>
      <c r="AD104" s="262">
        <v>28</v>
      </c>
      <c r="AE104" s="262">
        <v>29</v>
      </c>
      <c r="AF104" s="262">
        <v>30</v>
      </c>
      <c r="AG104" s="262">
        <v>31</v>
      </c>
      <c r="AH104" s="262">
        <v>32</v>
      </c>
      <c r="AI104" s="262">
        <v>33</v>
      </c>
      <c r="AJ104" s="262">
        <v>34</v>
      </c>
      <c r="AK104" s="262">
        <v>35</v>
      </c>
      <c r="AL104" s="262">
        <v>36</v>
      </c>
      <c r="AM104" s="262">
        <v>37</v>
      </c>
      <c r="AN104" s="262">
        <v>38</v>
      </c>
      <c r="AO104" s="262">
        <v>39</v>
      </c>
      <c r="AP104" s="262">
        <v>40</v>
      </c>
      <c r="AQ104" s="262">
        <v>41</v>
      </c>
      <c r="AR104" s="262">
        <v>42</v>
      </c>
      <c r="AS104" s="262">
        <v>43</v>
      </c>
      <c r="AT104" s="262">
        <v>44</v>
      </c>
      <c r="AU104" s="262">
        <v>45</v>
      </c>
      <c r="AV104" s="262">
        <v>46</v>
      </c>
      <c r="AW104" s="262">
        <v>47</v>
      </c>
      <c r="AX104" s="262">
        <v>48</v>
      </c>
      <c r="AY104" s="262">
        <v>49</v>
      </c>
      <c r="AZ104" s="262">
        <v>50</v>
      </c>
      <c r="BA104" s="262">
        <v>51</v>
      </c>
      <c r="BB104" s="262">
        <v>52</v>
      </c>
      <c r="BC104" s="262">
        <v>53</v>
      </c>
      <c r="BD104" s="262">
        <v>54</v>
      </c>
      <c r="BE104" s="262">
        <v>55</v>
      </c>
      <c r="BF104" s="262">
        <v>56</v>
      </c>
      <c r="BG104" s="262">
        <v>57</v>
      </c>
      <c r="BH104" s="262">
        <v>58</v>
      </c>
      <c r="BI104" s="262">
        <v>59</v>
      </c>
      <c r="BJ104" s="263">
        <v>60</v>
      </c>
    </row>
    <row r="105" spans="1:62" s="145" customFormat="1" ht="10.199999999999999" x14ac:dyDescent="0.2">
      <c r="A105" s="264" t="s">
        <v>146</v>
      </c>
      <c r="B105" s="265">
        <f ca="1">SUM(C105:Z105)</f>
        <v>35187.053463999968</v>
      </c>
      <c r="C105" s="265">
        <f t="shared" ref="C105:AH105" ca="1" si="103">C33+C34</f>
        <v>-15391.9</v>
      </c>
      <c r="D105" s="265">
        <f t="shared" ca="1" si="103"/>
        <v>-1391.9</v>
      </c>
      <c r="E105" s="265">
        <f t="shared" ca="1" si="103"/>
        <v>-15091.9</v>
      </c>
      <c r="F105" s="265">
        <f t="shared" ca="1" si="103"/>
        <v>-110764.65</v>
      </c>
      <c r="G105" s="265">
        <f t="shared" ca="1" si="103"/>
        <v>-4054.2964999999995</v>
      </c>
      <c r="H105" s="265">
        <f t="shared" ca="1" si="103"/>
        <v>-6733.8394699999999</v>
      </c>
      <c r="I105" s="265">
        <f t="shared" ca="1" si="103"/>
        <v>-20904.17786</v>
      </c>
      <c r="J105" s="265">
        <f t="shared" ca="1" si="103"/>
        <v>-24086.219639999999</v>
      </c>
      <c r="K105" s="265">
        <f t="shared" ca="1" si="103"/>
        <v>-32312.331839999999</v>
      </c>
      <c r="L105" s="265">
        <f t="shared" ca="1" si="103"/>
        <v>12818.29484</v>
      </c>
      <c r="M105" s="265">
        <f t="shared" ca="1" si="103"/>
        <v>10605.79615647619</v>
      </c>
      <c r="N105" s="265">
        <f t="shared" ca="1" si="103"/>
        <v>-4407.3546041904829</v>
      </c>
      <c r="O105" s="265">
        <f t="shared" ca="1" si="103"/>
        <v>-16063.254604190486</v>
      </c>
      <c r="P105" s="265">
        <f t="shared" ca="1" si="103"/>
        <v>-9537.6546041904803</v>
      </c>
      <c r="Q105" s="265">
        <f t="shared" ca="1" si="103"/>
        <v>26772.672011809522</v>
      </c>
      <c r="R105" s="265">
        <f t="shared" ca="1" si="103"/>
        <v>26772.672011809522</v>
      </c>
      <c r="S105" s="265">
        <f t="shared" ca="1" si="103"/>
        <v>26902.261379809519</v>
      </c>
      <c r="T105" s="265">
        <f t="shared" ca="1" si="103"/>
        <v>27033.146635809524</v>
      </c>
      <c r="U105" s="265">
        <f t="shared" ca="1" si="103"/>
        <v>27165.340747809525</v>
      </c>
      <c r="V105" s="265">
        <f t="shared" ca="1" si="103"/>
        <v>27298.856795809526</v>
      </c>
      <c r="W105" s="265">
        <f t="shared" ca="1" si="103"/>
        <v>27433.708011809533</v>
      </c>
      <c r="X105" s="265">
        <f t="shared" ca="1" si="103"/>
        <v>27569.907739809525</v>
      </c>
      <c r="Y105" s="265">
        <f t="shared" ca="1" si="103"/>
        <v>27707.469459809508</v>
      </c>
      <c r="Z105" s="265">
        <f t="shared" ca="1" si="103"/>
        <v>27846.406795809526</v>
      </c>
      <c r="AA105" s="266">
        <f t="shared" ca="1" si="103"/>
        <v>28052.685888761906</v>
      </c>
      <c r="AB105" s="266">
        <f t="shared" ca="1" si="103"/>
        <v>28194.415864761893</v>
      </c>
      <c r="AC105" s="267">
        <f t="shared" ca="1" si="103"/>
        <v>-60150.996855238074</v>
      </c>
      <c r="AD105" s="267">
        <f t="shared" ca="1" si="103"/>
        <v>-60006.418103238095</v>
      </c>
      <c r="AE105" s="267">
        <f t="shared" ca="1" si="103"/>
        <v>-60006.418103238087</v>
      </c>
      <c r="AF105" s="267">
        <f t="shared" ca="1" si="103"/>
        <v>-60006.418103238087</v>
      </c>
      <c r="AG105" s="267">
        <f t="shared" ca="1" si="103"/>
        <v>-60006.418103238087</v>
      </c>
      <c r="AH105" s="267">
        <f t="shared" ca="1" si="103"/>
        <v>-60006.418103238087</v>
      </c>
      <c r="AI105" s="267">
        <f t="shared" ref="AI105:BJ105" ca="1" si="104">AI33+AI34</f>
        <v>-73230.57709609525</v>
      </c>
      <c r="AJ105" s="267">
        <f t="shared" ca="1" si="104"/>
        <v>-75411.350009999995</v>
      </c>
      <c r="AK105" s="267">
        <f t="shared" ca="1" si="104"/>
        <v>-75411.350009999995</v>
      </c>
      <c r="AL105" s="267">
        <f t="shared" ca="1" si="104"/>
        <v>-75411.350009999995</v>
      </c>
      <c r="AM105" s="267">
        <f t="shared" ca="1" si="104"/>
        <v>-75411.350009999995</v>
      </c>
      <c r="AN105" s="267">
        <f t="shared" ca="1" si="104"/>
        <v>-75411.350009999995</v>
      </c>
      <c r="AO105" s="267">
        <f t="shared" ca="1" si="104"/>
        <v>-75411.350009999995</v>
      </c>
      <c r="AP105" s="267">
        <f t="shared" ca="1" si="104"/>
        <v>-75411.350009999995</v>
      </c>
      <c r="AQ105" s="267">
        <f t="shared" ca="1" si="104"/>
        <v>-75411.350009999995</v>
      </c>
      <c r="AR105" s="267">
        <f t="shared" ca="1" si="104"/>
        <v>-75411.350009999995</v>
      </c>
      <c r="AS105" s="267">
        <f t="shared" ca="1" si="104"/>
        <v>-75411.350009999995</v>
      </c>
      <c r="AT105" s="267">
        <f t="shared" ca="1" si="104"/>
        <v>-75411.350009999995</v>
      </c>
      <c r="AU105" s="267">
        <f t="shared" ca="1" si="104"/>
        <v>-75411.350009999995</v>
      </c>
      <c r="AV105" s="267">
        <f t="shared" ca="1" si="104"/>
        <v>-75411.350009999995</v>
      </c>
      <c r="AW105" s="267">
        <f t="shared" ca="1" si="104"/>
        <v>-75411.350009999995</v>
      </c>
      <c r="AX105" s="267">
        <f t="shared" ca="1" si="104"/>
        <v>-75411.350009999995</v>
      </c>
      <c r="AY105" s="267">
        <f t="shared" ca="1" si="104"/>
        <v>-75411.350009999995</v>
      </c>
      <c r="AZ105" s="267">
        <f t="shared" ca="1" si="104"/>
        <v>-75411.350009999995</v>
      </c>
      <c r="BA105" s="267">
        <f t="shared" ca="1" si="104"/>
        <v>-75411.350009999995</v>
      </c>
      <c r="BB105" s="267">
        <f t="shared" ca="1" si="104"/>
        <v>-75411.350009999995</v>
      </c>
      <c r="BC105" s="267">
        <f t="shared" ca="1" si="104"/>
        <v>-75411.350009999995</v>
      </c>
      <c r="BD105" s="267">
        <f t="shared" ca="1" si="104"/>
        <v>-75411.350009999995</v>
      </c>
      <c r="BE105" s="267">
        <f t="shared" ca="1" si="104"/>
        <v>-75411.350009999995</v>
      </c>
      <c r="BF105" s="267">
        <f t="shared" ca="1" si="104"/>
        <v>-75411.350009999995</v>
      </c>
      <c r="BG105" s="267">
        <f t="shared" ca="1" si="104"/>
        <v>-75411.350009999995</v>
      </c>
      <c r="BH105" s="267">
        <f t="shared" ca="1" si="104"/>
        <v>-75411.350009999995</v>
      </c>
      <c r="BI105" s="267">
        <f t="shared" ca="1" si="104"/>
        <v>-75411.350009999995</v>
      </c>
      <c r="BJ105" s="268">
        <f t="shared" ca="1" si="104"/>
        <v>-75411.350009999995</v>
      </c>
    </row>
    <row r="106" spans="1:62" s="78" customFormat="1" ht="10.199999999999999" x14ac:dyDescent="0.2">
      <c r="A106" s="269" t="s">
        <v>96</v>
      </c>
      <c r="B106" s="270"/>
      <c r="C106" s="271">
        <f t="shared" ref="C106:AH106" ca="1" si="105">B106+C105</f>
        <v>-15391.9</v>
      </c>
      <c r="D106" s="271">
        <f t="shared" ca="1" si="105"/>
        <v>-16783.8</v>
      </c>
      <c r="E106" s="271">
        <f t="shared" ca="1" si="105"/>
        <v>-31875.699999999997</v>
      </c>
      <c r="F106" s="271">
        <f t="shared" ca="1" si="105"/>
        <v>-142640.34999999998</v>
      </c>
      <c r="G106" s="271">
        <f t="shared" ca="1" si="105"/>
        <v>-146694.64649999997</v>
      </c>
      <c r="H106" s="271">
        <f t="shared" ca="1" si="105"/>
        <v>-153428.48596999998</v>
      </c>
      <c r="I106" s="271">
        <f t="shared" ca="1" si="105"/>
        <v>-174332.66382999998</v>
      </c>
      <c r="J106" s="271">
        <f t="shared" ca="1" si="105"/>
        <v>-198418.88346999997</v>
      </c>
      <c r="K106" s="271">
        <f t="shared" ca="1" si="105"/>
        <v>-230731.21530999997</v>
      </c>
      <c r="L106" s="271">
        <f t="shared" ca="1" si="105"/>
        <v>-217912.92046999998</v>
      </c>
      <c r="M106" s="271">
        <f t="shared" ca="1" si="105"/>
        <v>-207307.12431352379</v>
      </c>
      <c r="N106" s="271">
        <f t="shared" ca="1" si="105"/>
        <v>-211714.47891771427</v>
      </c>
      <c r="O106" s="271">
        <f t="shared" ca="1" si="105"/>
        <v>-227777.73352190474</v>
      </c>
      <c r="P106" s="271">
        <f t="shared" ca="1" si="105"/>
        <v>-237315.38812609523</v>
      </c>
      <c r="Q106" s="271">
        <f t="shared" ca="1" si="105"/>
        <v>-210542.71611428572</v>
      </c>
      <c r="R106" s="271">
        <f t="shared" ca="1" si="105"/>
        <v>-183770.04410247621</v>
      </c>
      <c r="S106" s="271">
        <f t="shared" ca="1" si="105"/>
        <v>-156867.78272266669</v>
      </c>
      <c r="T106" s="271">
        <f t="shared" ca="1" si="105"/>
        <v>-129834.63608685716</v>
      </c>
      <c r="U106" s="271">
        <f t="shared" ca="1" si="105"/>
        <v>-102669.29533904765</v>
      </c>
      <c r="V106" s="271">
        <f t="shared" ca="1" si="105"/>
        <v>-75370.438543238124</v>
      </c>
      <c r="W106" s="271">
        <f t="shared" ca="1" si="105"/>
        <v>-47936.730531428591</v>
      </c>
      <c r="X106" s="271">
        <f t="shared" ca="1" si="105"/>
        <v>-20366.822791619066</v>
      </c>
      <c r="Y106" s="271">
        <f t="shared" ca="1" si="105"/>
        <v>7340.6466681904421</v>
      </c>
      <c r="Z106" s="271">
        <f t="shared" ca="1" si="105"/>
        <v>35187.053463999968</v>
      </c>
      <c r="AA106" s="272">
        <f t="shared" ca="1" si="105"/>
        <v>63239.73935276187</v>
      </c>
      <c r="AB106" s="272">
        <f t="shared" ca="1" si="105"/>
        <v>91434.155217523759</v>
      </c>
      <c r="AC106" s="273">
        <f t="shared" ca="1" si="105"/>
        <v>31283.158362285685</v>
      </c>
      <c r="AD106" s="273">
        <f t="shared" ca="1" si="105"/>
        <v>-28723.25974095241</v>
      </c>
      <c r="AE106" s="273">
        <f t="shared" ca="1" si="105"/>
        <v>-88729.677844190504</v>
      </c>
      <c r="AF106" s="273">
        <f t="shared" ca="1" si="105"/>
        <v>-148736.09594742861</v>
      </c>
      <c r="AG106" s="273">
        <f t="shared" ca="1" si="105"/>
        <v>-208742.51405066671</v>
      </c>
      <c r="AH106" s="273">
        <f t="shared" ca="1" si="105"/>
        <v>-268748.93215390481</v>
      </c>
      <c r="AI106" s="273">
        <f t="shared" ref="AI106:BJ106" ca="1" si="106">AH106+AI105</f>
        <v>-341979.50925000006</v>
      </c>
      <c r="AJ106" s="273">
        <f t="shared" ca="1" si="106"/>
        <v>-417390.85926000006</v>
      </c>
      <c r="AK106" s="273">
        <f t="shared" ca="1" si="106"/>
        <v>-492802.20927000005</v>
      </c>
      <c r="AL106" s="273">
        <f t="shared" ca="1" si="106"/>
        <v>-568213.55928000004</v>
      </c>
      <c r="AM106" s="273">
        <f t="shared" ca="1" si="106"/>
        <v>-643624.9092900001</v>
      </c>
      <c r="AN106" s="273">
        <f t="shared" ca="1" si="106"/>
        <v>-719036.25930000003</v>
      </c>
      <c r="AO106" s="273">
        <f t="shared" ca="1" si="106"/>
        <v>-794447.60930999997</v>
      </c>
      <c r="AP106" s="273">
        <f t="shared" ca="1" si="106"/>
        <v>-869858.95931999991</v>
      </c>
      <c r="AQ106" s="273">
        <f t="shared" ca="1" si="106"/>
        <v>-945270.30932999984</v>
      </c>
      <c r="AR106" s="273">
        <f t="shared" ca="1" si="106"/>
        <v>-1020681.6593399998</v>
      </c>
      <c r="AS106" s="273">
        <f t="shared" ca="1" si="106"/>
        <v>-1096093.0093499997</v>
      </c>
      <c r="AT106" s="273">
        <f t="shared" ca="1" si="106"/>
        <v>-1171504.3593599997</v>
      </c>
      <c r="AU106" s="273">
        <f t="shared" ca="1" si="106"/>
        <v>-1246915.7093699996</v>
      </c>
      <c r="AV106" s="273">
        <f t="shared" ca="1" si="106"/>
        <v>-1322327.0593799995</v>
      </c>
      <c r="AW106" s="273">
        <f t="shared" ca="1" si="106"/>
        <v>-1397738.4093899995</v>
      </c>
      <c r="AX106" s="273">
        <f t="shared" ca="1" si="106"/>
        <v>-1473149.7593999994</v>
      </c>
      <c r="AY106" s="273">
        <f t="shared" ca="1" si="106"/>
        <v>-1548561.1094099993</v>
      </c>
      <c r="AZ106" s="273">
        <f t="shared" ca="1" si="106"/>
        <v>-1623972.4594199993</v>
      </c>
      <c r="BA106" s="273">
        <f t="shared" ca="1" si="106"/>
        <v>-1699383.8094299992</v>
      </c>
      <c r="BB106" s="273">
        <f t="shared" ca="1" si="106"/>
        <v>-1774795.1594399991</v>
      </c>
      <c r="BC106" s="273">
        <f t="shared" ca="1" si="106"/>
        <v>-1850206.5094499991</v>
      </c>
      <c r="BD106" s="273">
        <f t="shared" ca="1" si="106"/>
        <v>-1925617.859459999</v>
      </c>
      <c r="BE106" s="273">
        <f t="shared" ca="1" si="106"/>
        <v>-2001029.209469999</v>
      </c>
      <c r="BF106" s="273">
        <f t="shared" ca="1" si="106"/>
        <v>-2076440.5594799989</v>
      </c>
      <c r="BG106" s="273">
        <f t="shared" ca="1" si="106"/>
        <v>-2151851.9094899991</v>
      </c>
      <c r="BH106" s="273">
        <f t="shared" ca="1" si="106"/>
        <v>-2227263.2594999992</v>
      </c>
      <c r="BI106" s="273">
        <f t="shared" ca="1" si="106"/>
        <v>-2302674.6095099994</v>
      </c>
      <c r="BJ106" s="274">
        <f t="shared" ca="1" si="106"/>
        <v>-2378085.9595199996</v>
      </c>
    </row>
    <row r="107" spans="1:62" s="145" customFormat="1" ht="10.199999999999999" x14ac:dyDescent="0.2">
      <c r="A107" s="275" t="s">
        <v>147</v>
      </c>
      <c r="B107" s="270">
        <f ca="1">SUM(C107:AB107)</f>
        <v>214.40661420812467</v>
      </c>
      <c r="C107" s="270">
        <f t="shared" ref="C107:AH107" ca="1" si="107">C105/POWER(1+$B$102,C104-1)</f>
        <v>-15391.9</v>
      </c>
      <c r="D107" s="270">
        <f t="shared" ca="1" si="107"/>
        <v>-1361.7981989919083</v>
      </c>
      <c r="E107" s="270">
        <f t="shared" ca="1" si="107"/>
        <v>-14446.191252050301</v>
      </c>
      <c r="F107" s="270">
        <f t="shared" ca="1" si="107"/>
        <v>-103732.61864774818</v>
      </c>
      <c r="G107" s="270">
        <f t="shared" ca="1" si="107"/>
        <v>-3714.7910371456969</v>
      </c>
      <c r="H107" s="270">
        <f t="shared" ca="1" si="107"/>
        <v>-6036.5160837171197</v>
      </c>
      <c r="I107" s="270">
        <f t="shared" ca="1" si="107"/>
        <v>-18334.176829133441</v>
      </c>
      <c r="J107" s="270">
        <f t="shared" ca="1" si="107"/>
        <v>-20668.153903237097</v>
      </c>
      <c r="K107" s="270">
        <f t="shared" ca="1" si="107"/>
        <v>-27127.26846560364</v>
      </c>
      <c r="L107" s="270">
        <f t="shared" ca="1" si="107"/>
        <v>10528.65130235799</v>
      </c>
      <c r="M107" s="270">
        <f t="shared" ca="1" si="107"/>
        <v>8522.9606263176411</v>
      </c>
      <c r="N107" s="270">
        <f t="shared" ca="1" si="107"/>
        <v>-3465.2128894518087</v>
      </c>
      <c r="O107" s="270">
        <f t="shared" ca="1" si="107"/>
        <v>-12356.349695531124</v>
      </c>
      <c r="P107" s="270">
        <f t="shared" ca="1" si="107"/>
        <v>-7177.9918222426777</v>
      </c>
      <c r="Q107" s="270">
        <f t="shared" ca="1" si="107"/>
        <v>19713.230796296441</v>
      </c>
      <c r="R107" s="270">
        <f t="shared" ca="1" si="107"/>
        <v>19286.904371512544</v>
      </c>
      <c r="S107" s="270">
        <f t="shared" ca="1" si="107"/>
        <v>18961.134469922516</v>
      </c>
      <c r="T107" s="270">
        <f t="shared" ca="1" si="107"/>
        <v>18641.328128289628</v>
      </c>
      <c r="U107" s="270">
        <f t="shared" ca="1" si="107"/>
        <v>18327.369192364848</v>
      </c>
      <c r="V107" s="270">
        <f t="shared" ca="1" si="107"/>
        <v>18019.143856183189</v>
      </c>
      <c r="W107" s="270">
        <f t="shared" ca="1" si="107"/>
        <v>17716.540639091887</v>
      </c>
      <c r="X107" s="270">
        <f t="shared" ca="1" si="107"/>
        <v>17419.450309941942</v>
      </c>
      <c r="Y107" s="270">
        <f t="shared" ca="1" si="107"/>
        <v>17127.765855339188</v>
      </c>
      <c r="Z107" s="270">
        <f t="shared" ca="1" si="107"/>
        <v>16841.382437300086</v>
      </c>
      <c r="AA107" s="276">
        <f t="shared" ca="1" si="107"/>
        <v>16599.222419385693</v>
      </c>
      <c r="AB107" s="276">
        <f t="shared" ca="1" si="107"/>
        <v>16322.291034757527</v>
      </c>
      <c r="AC107" s="277">
        <f t="shared" ca="1" si="107"/>
        <v>-34069.484766221547</v>
      </c>
      <c r="AD107" s="277">
        <f t="shared" ca="1" si="107"/>
        <v>-33252.565759927042</v>
      </c>
      <c r="AE107" s="277">
        <f t="shared" ca="1" si="107"/>
        <v>-32533.432117054832</v>
      </c>
      <c r="AF107" s="277">
        <f t="shared" ca="1" si="107"/>
        <v>-31829.850753668208</v>
      </c>
      <c r="AG107" s="277">
        <f t="shared" ca="1" si="107"/>
        <v>-31141.48532978418</v>
      </c>
      <c r="AH107" s="277">
        <f t="shared" ca="1" si="107"/>
        <v>-30468.006779246374</v>
      </c>
      <c r="AI107" s="277">
        <f t="shared" ref="AI107:BJ107" ca="1" si="108">AI105/POWER(1+$B$102,AI104-1)</f>
        <v>-36378.393566288418</v>
      </c>
      <c r="AJ107" s="277">
        <f t="shared" ca="1" si="108"/>
        <v>-36651.562741805203</v>
      </c>
      <c r="AK107" s="277">
        <f t="shared" ca="1" si="108"/>
        <v>-35858.920994345324</v>
      </c>
      <c r="AL107" s="277">
        <f t="shared" ca="1" si="108"/>
        <v>-35083.421242828212</v>
      </c>
      <c r="AM107" s="277">
        <f t="shared" ca="1" si="108"/>
        <v>-34324.69276740995</v>
      </c>
      <c r="AN107" s="277">
        <f t="shared" ca="1" si="108"/>
        <v>-33582.372865586214</v>
      </c>
      <c r="AO107" s="277">
        <f t="shared" ca="1" si="108"/>
        <v>-32856.106678805969</v>
      </c>
      <c r="AP107" s="277">
        <f t="shared" ca="1" si="108"/>
        <v>-32145.547022834959</v>
      </c>
      <c r="AQ107" s="277">
        <f t="shared" ca="1" si="108"/>
        <v>-31450.354221787729</v>
      </c>
      <c r="AR107" s="277">
        <f t="shared" ca="1" si="108"/>
        <v>-30770.195945749037</v>
      </c>
      <c r="AS107" s="277">
        <f t="shared" ca="1" si="108"/>
        <v>-30104.747051906859</v>
      </c>
      <c r="AT107" s="277">
        <f t="shared" ca="1" si="108"/>
        <v>-29453.689429121143</v>
      </c>
      <c r="AU107" s="277">
        <f t="shared" ca="1" si="108"/>
        <v>-28816.711845853992</v>
      </c>
      <c r="AV107" s="277">
        <f t="shared" ca="1" si="108"/>
        <v>-28193.509801388576</v>
      </c>
      <c r="AW107" s="277">
        <f t="shared" ca="1" si="108"/>
        <v>-27583.785380265592</v>
      </c>
      <c r="AX107" s="277">
        <f t="shared" ca="1" si="108"/>
        <v>-26987.247109867814</v>
      </c>
      <c r="AY107" s="277">
        <f t="shared" ca="1" si="108"/>
        <v>-26403.609821084534</v>
      </c>
      <c r="AZ107" s="277">
        <f t="shared" ca="1" si="108"/>
        <v>-25832.594511989355</v>
      </c>
      <c r="BA107" s="277">
        <f t="shared" ca="1" si="108"/>
        <v>-25273.928214466094</v>
      </c>
      <c r="BB107" s="277">
        <f t="shared" ca="1" si="108"/>
        <v>-24727.343863719158</v>
      </c>
      <c r="BC107" s="277">
        <f t="shared" ca="1" si="108"/>
        <v>-24192.58017060591</v>
      </c>
      <c r="BD107" s="277">
        <f t="shared" ca="1" si="108"/>
        <v>-23669.381496729991</v>
      </c>
      <c r="BE107" s="277">
        <f t="shared" ca="1" si="108"/>
        <v>-23157.497732236014</v>
      </c>
      <c r="BF107" s="277">
        <f t="shared" ca="1" si="108"/>
        <v>-22656.684176246999</v>
      </c>
      <c r="BG107" s="277">
        <f t="shared" ca="1" si="108"/>
        <v>-22166.701419887653</v>
      </c>
      <c r="BH107" s="277">
        <f t="shared" ca="1" si="108"/>
        <v>-21687.315231837332</v>
      </c>
      <c r="BI107" s="277">
        <f t="shared" ca="1" si="108"/>
        <v>-21218.296446358116</v>
      </c>
      <c r="BJ107" s="278">
        <f t="shared" ca="1" si="108"/>
        <v>-20759.420853744443</v>
      </c>
    </row>
    <row r="108" spans="1:62" s="78" customFormat="1" ht="10.199999999999999" x14ac:dyDescent="0.2">
      <c r="A108" s="269" t="s">
        <v>148</v>
      </c>
      <c r="B108" s="270">
        <f ca="1">B107</f>
        <v>214.40661420812467</v>
      </c>
      <c r="C108" s="271">
        <f ca="1">C107</f>
        <v>-15391.9</v>
      </c>
      <c r="D108" s="271">
        <f t="shared" ref="D108:AI108" ca="1" si="109">C108+D107</f>
        <v>-16753.698198991908</v>
      </c>
      <c r="E108" s="271">
        <f t="shared" ca="1" si="109"/>
        <v>-31199.889451042211</v>
      </c>
      <c r="F108" s="271">
        <f t="shared" ca="1" si="109"/>
        <v>-134932.50809879039</v>
      </c>
      <c r="G108" s="271">
        <f t="shared" ca="1" si="109"/>
        <v>-138647.2991359361</v>
      </c>
      <c r="H108" s="271">
        <f t="shared" ca="1" si="109"/>
        <v>-144683.81521965322</v>
      </c>
      <c r="I108" s="271">
        <f t="shared" ca="1" si="109"/>
        <v>-163017.99204878666</v>
      </c>
      <c r="J108" s="271">
        <f t="shared" ca="1" si="109"/>
        <v>-183686.14595202377</v>
      </c>
      <c r="K108" s="271">
        <f t="shared" ca="1" si="109"/>
        <v>-210813.41441762741</v>
      </c>
      <c r="L108" s="271">
        <f t="shared" ca="1" si="109"/>
        <v>-200284.76311526942</v>
      </c>
      <c r="M108" s="271">
        <f t="shared" ca="1" si="109"/>
        <v>-191761.80248895177</v>
      </c>
      <c r="N108" s="271">
        <f t="shared" ca="1" si="109"/>
        <v>-195227.01537840356</v>
      </c>
      <c r="O108" s="271">
        <f t="shared" ca="1" si="109"/>
        <v>-207583.36507393469</v>
      </c>
      <c r="P108" s="271">
        <f t="shared" ca="1" si="109"/>
        <v>-214761.35689617737</v>
      </c>
      <c r="Q108" s="271">
        <f t="shared" ca="1" si="109"/>
        <v>-195048.12609988093</v>
      </c>
      <c r="R108" s="271">
        <f t="shared" ca="1" si="109"/>
        <v>-175761.22172836837</v>
      </c>
      <c r="S108" s="271">
        <f t="shared" ca="1" si="109"/>
        <v>-156800.08725844586</v>
      </c>
      <c r="T108" s="271">
        <f t="shared" ca="1" si="109"/>
        <v>-138158.75913015622</v>
      </c>
      <c r="U108" s="271">
        <f t="shared" ca="1" si="109"/>
        <v>-119831.38993779138</v>
      </c>
      <c r="V108" s="271">
        <f t="shared" ca="1" si="109"/>
        <v>-101812.24608160819</v>
      </c>
      <c r="W108" s="271">
        <f t="shared" ca="1" si="109"/>
        <v>-84095.705442516308</v>
      </c>
      <c r="X108" s="271">
        <f t="shared" ca="1" si="109"/>
        <v>-66676.25513257437</v>
      </c>
      <c r="Y108" s="271">
        <f t="shared" ca="1" si="109"/>
        <v>-49548.489277235181</v>
      </c>
      <c r="Z108" s="271">
        <f t="shared" ca="1" si="109"/>
        <v>-32707.106839935095</v>
      </c>
      <c r="AA108" s="272">
        <f t="shared" ca="1" si="109"/>
        <v>-16107.884420549402</v>
      </c>
      <c r="AB108" s="272">
        <f t="shared" ca="1" si="109"/>
        <v>214.40661420812467</v>
      </c>
      <c r="AC108" s="273">
        <f t="shared" ca="1" si="109"/>
        <v>-33855.078152013419</v>
      </c>
      <c r="AD108" s="273">
        <f t="shared" ca="1" si="109"/>
        <v>-67107.643911940453</v>
      </c>
      <c r="AE108" s="273">
        <f t="shared" ca="1" si="109"/>
        <v>-99641.076028995289</v>
      </c>
      <c r="AF108" s="273">
        <f t="shared" ca="1" si="109"/>
        <v>-131470.9267826635</v>
      </c>
      <c r="AG108" s="273">
        <f t="shared" ca="1" si="109"/>
        <v>-162612.4121124477</v>
      </c>
      <c r="AH108" s="273">
        <f t="shared" ca="1" si="109"/>
        <v>-193080.41889169408</v>
      </c>
      <c r="AI108" s="273">
        <f t="shared" ca="1" si="109"/>
        <v>-229458.81245798251</v>
      </c>
      <c r="AJ108" s="273">
        <f t="shared" ref="AJ108:BJ108" ca="1" si="110">AI108+AJ107</f>
        <v>-266110.37519978773</v>
      </c>
      <c r="AK108" s="273">
        <f t="shared" ca="1" si="110"/>
        <v>-301969.29619413306</v>
      </c>
      <c r="AL108" s="273">
        <f t="shared" ca="1" si="110"/>
        <v>-337052.71743696125</v>
      </c>
      <c r="AM108" s="273">
        <f t="shared" ca="1" si="110"/>
        <v>-371377.4102043712</v>
      </c>
      <c r="AN108" s="273">
        <f t="shared" ca="1" si="110"/>
        <v>-404959.7830699574</v>
      </c>
      <c r="AO108" s="273">
        <f t="shared" ca="1" si="110"/>
        <v>-437815.88974876335</v>
      </c>
      <c r="AP108" s="273">
        <f t="shared" ca="1" si="110"/>
        <v>-469961.4367715983</v>
      </c>
      <c r="AQ108" s="273">
        <f t="shared" ca="1" si="110"/>
        <v>-501411.79099338601</v>
      </c>
      <c r="AR108" s="273">
        <f t="shared" ca="1" si="110"/>
        <v>-532181.98693913501</v>
      </c>
      <c r="AS108" s="273">
        <f t="shared" ca="1" si="110"/>
        <v>-562286.7339910419</v>
      </c>
      <c r="AT108" s="273">
        <f t="shared" ca="1" si="110"/>
        <v>-591740.42342016299</v>
      </c>
      <c r="AU108" s="273">
        <f t="shared" ca="1" si="110"/>
        <v>-620557.13526601694</v>
      </c>
      <c r="AV108" s="273">
        <f t="shared" ca="1" si="110"/>
        <v>-648750.64506740554</v>
      </c>
      <c r="AW108" s="273">
        <f t="shared" ca="1" si="110"/>
        <v>-676334.4304476711</v>
      </c>
      <c r="AX108" s="273">
        <f t="shared" ca="1" si="110"/>
        <v>-703321.67755753896</v>
      </c>
      <c r="AY108" s="273">
        <f t="shared" ca="1" si="110"/>
        <v>-729725.2873786235</v>
      </c>
      <c r="AZ108" s="273">
        <f t="shared" ca="1" si="110"/>
        <v>-755557.88189061289</v>
      </c>
      <c r="BA108" s="273">
        <f t="shared" ca="1" si="110"/>
        <v>-780831.81010507897</v>
      </c>
      <c r="BB108" s="273">
        <f t="shared" ca="1" si="110"/>
        <v>-805559.15396879811</v>
      </c>
      <c r="BC108" s="273">
        <f t="shared" ca="1" si="110"/>
        <v>-829751.73413940403</v>
      </c>
      <c r="BD108" s="273">
        <f t="shared" ca="1" si="110"/>
        <v>-853421.11563613405</v>
      </c>
      <c r="BE108" s="273">
        <f t="shared" ca="1" si="110"/>
        <v>-876578.6133683701</v>
      </c>
      <c r="BF108" s="273">
        <f t="shared" ca="1" si="110"/>
        <v>-899235.29754461709</v>
      </c>
      <c r="BG108" s="273">
        <f t="shared" ca="1" si="110"/>
        <v>-921401.99896450469</v>
      </c>
      <c r="BH108" s="273">
        <f t="shared" ca="1" si="110"/>
        <v>-943089.31419634202</v>
      </c>
      <c r="BI108" s="273">
        <f t="shared" ca="1" si="110"/>
        <v>-964307.61064270011</v>
      </c>
      <c r="BJ108" s="274">
        <f t="shared" ca="1" si="110"/>
        <v>-985067.0314964446</v>
      </c>
    </row>
    <row r="109" spans="1:62" s="78" customFormat="1" ht="10.199999999999999" x14ac:dyDescent="0.2">
      <c r="A109" s="269" t="s">
        <v>97</v>
      </c>
      <c r="B109" s="279">
        <f ca="1">B41</f>
        <v>1.8333333333333333</v>
      </c>
      <c r="C109" s="271"/>
      <c r="D109" s="271"/>
      <c r="E109" s="271"/>
      <c r="F109" s="271"/>
      <c r="G109" s="280"/>
      <c r="H109" s="280"/>
      <c r="I109" s="280"/>
      <c r="J109" s="280"/>
      <c r="K109" s="280"/>
      <c r="L109" s="280"/>
      <c r="M109" s="280"/>
      <c r="N109" s="280"/>
      <c r="O109" s="280"/>
      <c r="P109" s="280"/>
      <c r="Q109" s="280"/>
      <c r="R109" s="280"/>
      <c r="S109" s="280"/>
      <c r="T109" s="280"/>
      <c r="U109" s="280"/>
      <c r="V109" s="280"/>
      <c r="W109" s="280"/>
      <c r="X109" s="280"/>
      <c r="Y109" s="280"/>
      <c r="Z109" s="280"/>
      <c r="AA109" s="281"/>
      <c r="AB109" s="281"/>
      <c r="AC109" s="282"/>
      <c r="AD109" s="282"/>
      <c r="AE109" s="282"/>
      <c r="AF109" s="282"/>
      <c r="AG109" s="282"/>
      <c r="AH109" s="282"/>
      <c r="AI109" s="282"/>
      <c r="AJ109" s="282"/>
      <c r="AK109" s="282"/>
      <c r="AL109" s="282"/>
      <c r="AM109" s="282"/>
      <c r="AN109" s="282"/>
      <c r="AO109" s="282"/>
      <c r="AP109" s="282"/>
      <c r="AQ109" s="282"/>
      <c r="AR109" s="282"/>
      <c r="AS109" s="282"/>
      <c r="AT109" s="282"/>
      <c r="AU109" s="282"/>
      <c r="AV109" s="282"/>
      <c r="AW109" s="282"/>
      <c r="AX109" s="282"/>
      <c r="AY109" s="282"/>
      <c r="AZ109" s="282"/>
      <c r="BA109" s="282"/>
      <c r="BB109" s="282"/>
      <c r="BC109" s="282"/>
      <c r="BD109" s="282"/>
      <c r="BE109" s="282"/>
      <c r="BF109" s="282"/>
      <c r="BG109" s="282"/>
      <c r="BH109" s="282"/>
      <c r="BI109" s="282"/>
      <c r="BJ109" s="283"/>
    </row>
    <row r="110" spans="1:62" s="145" customFormat="1" ht="10.199999999999999" x14ac:dyDescent="0.2">
      <c r="A110" s="269" t="s">
        <v>149</v>
      </c>
      <c r="B110" s="279">
        <f ca="1">MAX(C115:AB115)/12</f>
        <v>2.1666666666666665</v>
      </c>
      <c r="C110" s="270"/>
      <c r="D110" s="270"/>
      <c r="E110" s="270"/>
      <c r="F110" s="270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5"/>
      <c r="AB110" s="285"/>
      <c r="AC110" s="286"/>
      <c r="AD110" s="286"/>
      <c r="AE110" s="286"/>
      <c r="AF110" s="286"/>
      <c r="AG110" s="286"/>
      <c r="AH110" s="286"/>
      <c r="AI110" s="286"/>
      <c r="AJ110" s="286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6"/>
      <c r="AU110" s="286"/>
      <c r="AV110" s="286"/>
      <c r="AW110" s="286"/>
      <c r="AX110" s="286"/>
      <c r="AY110" s="286"/>
      <c r="AZ110" s="286"/>
      <c r="BA110" s="286"/>
      <c r="BB110" s="286"/>
      <c r="BC110" s="286"/>
      <c r="BD110" s="286"/>
      <c r="BE110" s="286"/>
      <c r="BF110" s="286"/>
      <c r="BG110" s="286"/>
      <c r="BH110" s="286"/>
      <c r="BI110" s="286"/>
      <c r="BJ110" s="287"/>
    </row>
    <row r="111" spans="1:62" s="78" customFormat="1" ht="10.199999999999999" x14ac:dyDescent="0.2">
      <c r="A111" s="269" t="s">
        <v>150</v>
      </c>
      <c r="B111" s="270">
        <f ca="1">Z111</f>
        <v>1113856.2718323811</v>
      </c>
      <c r="C111" s="271"/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271"/>
      <c r="Q111" s="271"/>
      <c r="R111" s="271"/>
      <c r="S111" s="271"/>
      <c r="T111" s="271"/>
      <c r="U111" s="271"/>
      <c r="V111" s="271"/>
      <c r="W111" s="271"/>
      <c r="X111" s="271"/>
      <c r="Y111" s="271"/>
      <c r="Z111" s="288">
        <f ca="1">Z105*12/B101</f>
        <v>1113856.2718323811</v>
      </c>
      <c r="AA111" s="272"/>
      <c r="AB111" s="272"/>
      <c r="AC111" s="273"/>
      <c r="AD111" s="273"/>
      <c r="AE111" s="273"/>
      <c r="AF111" s="273"/>
      <c r="AG111" s="273"/>
      <c r="AH111" s="273"/>
      <c r="AI111" s="273"/>
      <c r="AJ111" s="273"/>
      <c r="AK111" s="273"/>
      <c r="AL111" s="273"/>
      <c r="AM111" s="273"/>
      <c r="AN111" s="273"/>
      <c r="AO111" s="273"/>
      <c r="AP111" s="273"/>
      <c r="AQ111" s="273"/>
      <c r="AR111" s="273"/>
      <c r="AS111" s="273"/>
      <c r="AT111" s="273"/>
      <c r="AU111" s="273"/>
      <c r="AV111" s="273"/>
      <c r="AW111" s="273"/>
      <c r="AX111" s="273"/>
      <c r="AY111" s="273"/>
      <c r="AZ111" s="273"/>
      <c r="BA111" s="273"/>
      <c r="BB111" s="273"/>
      <c r="BC111" s="273"/>
      <c r="BD111" s="273"/>
      <c r="BE111" s="273"/>
      <c r="BF111" s="273"/>
      <c r="BG111" s="273"/>
      <c r="BH111" s="273"/>
      <c r="BI111" s="273"/>
      <c r="BJ111" s="274">
        <f ca="1">BJ105*12/B101</f>
        <v>-3016454.0003999998</v>
      </c>
    </row>
    <row r="112" spans="1:62" s="78" customFormat="1" ht="10.199999999999999" x14ac:dyDescent="0.2">
      <c r="A112" s="269" t="s">
        <v>151</v>
      </c>
      <c r="B112" s="270">
        <f ca="1">Z112</f>
        <v>1141702.6786281907</v>
      </c>
      <c r="C112" s="271">
        <f t="shared" ref="C112:AH112" ca="1" si="111">C111+C105</f>
        <v>-15391.9</v>
      </c>
      <c r="D112" s="271">
        <f t="shared" ca="1" si="111"/>
        <v>-1391.9</v>
      </c>
      <c r="E112" s="271">
        <f t="shared" ca="1" si="111"/>
        <v>-15091.9</v>
      </c>
      <c r="F112" s="271">
        <f t="shared" ca="1" si="111"/>
        <v>-110764.65</v>
      </c>
      <c r="G112" s="271">
        <f t="shared" ca="1" si="111"/>
        <v>-4054.2964999999995</v>
      </c>
      <c r="H112" s="271">
        <f t="shared" ca="1" si="111"/>
        <v>-6733.8394699999999</v>
      </c>
      <c r="I112" s="271">
        <f t="shared" ca="1" si="111"/>
        <v>-20904.17786</v>
      </c>
      <c r="J112" s="271">
        <f t="shared" ca="1" si="111"/>
        <v>-24086.219639999999</v>
      </c>
      <c r="K112" s="271">
        <f t="shared" ca="1" si="111"/>
        <v>-32312.331839999999</v>
      </c>
      <c r="L112" s="271">
        <f t="shared" ca="1" si="111"/>
        <v>12818.29484</v>
      </c>
      <c r="M112" s="271">
        <f t="shared" ca="1" si="111"/>
        <v>10605.79615647619</v>
      </c>
      <c r="N112" s="271">
        <f t="shared" ca="1" si="111"/>
        <v>-4407.3546041904829</v>
      </c>
      <c r="O112" s="271">
        <f t="shared" ca="1" si="111"/>
        <v>-16063.254604190486</v>
      </c>
      <c r="P112" s="271">
        <f t="shared" ca="1" si="111"/>
        <v>-9537.6546041904803</v>
      </c>
      <c r="Q112" s="271">
        <f t="shared" ca="1" si="111"/>
        <v>26772.672011809522</v>
      </c>
      <c r="R112" s="271">
        <f t="shared" ca="1" si="111"/>
        <v>26772.672011809522</v>
      </c>
      <c r="S112" s="271">
        <f t="shared" ca="1" si="111"/>
        <v>26902.261379809519</v>
      </c>
      <c r="T112" s="271">
        <f t="shared" ca="1" si="111"/>
        <v>27033.146635809524</v>
      </c>
      <c r="U112" s="271">
        <f t="shared" ca="1" si="111"/>
        <v>27165.340747809525</v>
      </c>
      <c r="V112" s="271">
        <f t="shared" ca="1" si="111"/>
        <v>27298.856795809526</v>
      </c>
      <c r="W112" s="271">
        <f t="shared" ca="1" si="111"/>
        <v>27433.708011809533</v>
      </c>
      <c r="X112" s="271">
        <f t="shared" ca="1" si="111"/>
        <v>27569.907739809525</v>
      </c>
      <c r="Y112" s="271">
        <f t="shared" ca="1" si="111"/>
        <v>27707.469459809508</v>
      </c>
      <c r="Z112" s="271">
        <f t="shared" ca="1" si="111"/>
        <v>1141702.6786281907</v>
      </c>
      <c r="AA112" s="272">
        <f t="shared" ca="1" si="111"/>
        <v>28052.685888761906</v>
      </c>
      <c r="AB112" s="272">
        <f t="shared" ca="1" si="111"/>
        <v>28194.415864761893</v>
      </c>
      <c r="AC112" s="273">
        <f t="shared" ca="1" si="111"/>
        <v>-60150.996855238074</v>
      </c>
      <c r="AD112" s="273">
        <f t="shared" ca="1" si="111"/>
        <v>-60006.418103238095</v>
      </c>
      <c r="AE112" s="273">
        <f t="shared" ca="1" si="111"/>
        <v>-60006.418103238087</v>
      </c>
      <c r="AF112" s="273">
        <f t="shared" ca="1" si="111"/>
        <v>-60006.418103238087</v>
      </c>
      <c r="AG112" s="273">
        <f t="shared" ca="1" si="111"/>
        <v>-60006.418103238087</v>
      </c>
      <c r="AH112" s="273">
        <f t="shared" ca="1" si="111"/>
        <v>-60006.418103238087</v>
      </c>
      <c r="AI112" s="273">
        <f t="shared" ref="AI112:BJ112" ca="1" si="112">AI111+AI105</f>
        <v>-73230.57709609525</v>
      </c>
      <c r="AJ112" s="273">
        <f t="shared" ca="1" si="112"/>
        <v>-75411.350009999995</v>
      </c>
      <c r="AK112" s="273">
        <f t="shared" ca="1" si="112"/>
        <v>-75411.350009999995</v>
      </c>
      <c r="AL112" s="273">
        <f t="shared" ca="1" si="112"/>
        <v>-75411.350009999995</v>
      </c>
      <c r="AM112" s="273">
        <f t="shared" ca="1" si="112"/>
        <v>-75411.350009999995</v>
      </c>
      <c r="AN112" s="273">
        <f t="shared" ca="1" si="112"/>
        <v>-75411.350009999995</v>
      </c>
      <c r="AO112" s="273">
        <f t="shared" ca="1" si="112"/>
        <v>-75411.350009999995</v>
      </c>
      <c r="AP112" s="273">
        <f t="shared" ca="1" si="112"/>
        <v>-75411.350009999995</v>
      </c>
      <c r="AQ112" s="273">
        <f t="shared" ca="1" si="112"/>
        <v>-75411.350009999995</v>
      </c>
      <c r="AR112" s="273">
        <f t="shared" ca="1" si="112"/>
        <v>-75411.350009999995</v>
      </c>
      <c r="AS112" s="273">
        <f t="shared" ca="1" si="112"/>
        <v>-75411.350009999995</v>
      </c>
      <c r="AT112" s="273">
        <f t="shared" ca="1" si="112"/>
        <v>-75411.350009999995</v>
      </c>
      <c r="AU112" s="273">
        <f t="shared" ca="1" si="112"/>
        <v>-75411.350009999995</v>
      </c>
      <c r="AV112" s="273">
        <f t="shared" ca="1" si="112"/>
        <v>-75411.350009999995</v>
      </c>
      <c r="AW112" s="273">
        <f t="shared" ca="1" si="112"/>
        <v>-75411.350009999995</v>
      </c>
      <c r="AX112" s="273">
        <f t="shared" ca="1" si="112"/>
        <v>-75411.350009999995</v>
      </c>
      <c r="AY112" s="273">
        <f t="shared" ca="1" si="112"/>
        <v>-75411.350009999995</v>
      </c>
      <c r="AZ112" s="273">
        <f t="shared" ca="1" si="112"/>
        <v>-75411.350009999995</v>
      </c>
      <c r="BA112" s="273">
        <f t="shared" ca="1" si="112"/>
        <v>-75411.350009999995</v>
      </c>
      <c r="BB112" s="273">
        <f t="shared" ca="1" si="112"/>
        <v>-75411.350009999995</v>
      </c>
      <c r="BC112" s="273">
        <f t="shared" ca="1" si="112"/>
        <v>-75411.350009999995</v>
      </c>
      <c r="BD112" s="273">
        <f t="shared" ca="1" si="112"/>
        <v>-75411.350009999995</v>
      </c>
      <c r="BE112" s="273">
        <f t="shared" ca="1" si="112"/>
        <v>-75411.350009999995</v>
      </c>
      <c r="BF112" s="273">
        <f t="shared" ca="1" si="112"/>
        <v>-75411.350009999995</v>
      </c>
      <c r="BG112" s="273">
        <f t="shared" ca="1" si="112"/>
        <v>-75411.350009999995</v>
      </c>
      <c r="BH112" s="273">
        <f t="shared" ca="1" si="112"/>
        <v>-75411.350009999995</v>
      </c>
      <c r="BI112" s="273">
        <f t="shared" ca="1" si="112"/>
        <v>-75411.350009999995</v>
      </c>
      <c r="BJ112" s="274">
        <f t="shared" ca="1" si="112"/>
        <v>-3091865.35041</v>
      </c>
    </row>
    <row r="113" spans="1:62" s="78" customFormat="1" ht="10.199999999999999" x14ac:dyDescent="0.2">
      <c r="A113" s="269" t="s">
        <v>152</v>
      </c>
      <c r="B113" s="289">
        <f ca="1">POWER(IRR(C105:Z105)+1,12)-1</f>
        <v>0.12706082111129424</v>
      </c>
      <c r="C113" s="271"/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271"/>
      <c r="Q113" s="271"/>
      <c r="R113" s="271"/>
      <c r="S113" s="271"/>
      <c r="T113" s="271"/>
      <c r="U113" s="271"/>
      <c r="V113" s="271"/>
      <c r="W113" s="271"/>
      <c r="X113" s="271"/>
      <c r="Y113" s="271"/>
      <c r="Z113" s="271"/>
      <c r="AA113" s="272"/>
      <c r="AB113" s="272"/>
      <c r="AC113" s="273"/>
      <c r="AD113" s="273"/>
      <c r="AE113" s="273"/>
      <c r="AF113" s="273"/>
      <c r="AG113" s="273"/>
      <c r="AH113" s="273"/>
      <c r="AI113" s="273"/>
      <c r="AJ113" s="273"/>
      <c r="AK113" s="273"/>
      <c r="AL113" s="273"/>
      <c r="AM113" s="273"/>
      <c r="AN113" s="273"/>
      <c r="AO113" s="273"/>
      <c r="AP113" s="273"/>
      <c r="AQ113" s="273"/>
      <c r="AR113" s="273"/>
      <c r="AS113" s="273"/>
      <c r="AT113" s="273"/>
      <c r="AU113" s="273"/>
      <c r="AV113" s="273"/>
      <c r="AW113" s="273"/>
      <c r="AX113" s="273"/>
      <c r="AY113" s="273"/>
      <c r="AZ113" s="273"/>
      <c r="BA113" s="273"/>
      <c r="BB113" s="273"/>
      <c r="BC113" s="273"/>
      <c r="BD113" s="273"/>
      <c r="BE113" s="273"/>
      <c r="BF113" s="273"/>
      <c r="BG113" s="273"/>
      <c r="BH113" s="273"/>
      <c r="BI113" s="273"/>
      <c r="BJ113" s="274"/>
    </row>
    <row r="114" spans="1:62" s="145" customFormat="1" ht="10.199999999999999" x14ac:dyDescent="0.2">
      <c r="A114" s="290" t="s">
        <v>153</v>
      </c>
      <c r="B114" s="291">
        <f ca="1">POWER(IRR(C112:Z112)+1,12)-1</f>
        <v>2.3278533622977151</v>
      </c>
      <c r="C114" s="292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3"/>
      <c r="AB114" s="293"/>
      <c r="AC114" s="294"/>
      <c r="AD114" s="294"/>
      <c r="AE114" s="294"/>
      <c r="AF114" s="294"/>
      <c r="AG114" s="294"/>
      <c r="AH114" s="294"/>
      <c r="AI114" s="294"/>
      <c r="AJ114" s="294"/>
      <c r="AK114" s="294"/>
      <c r="AL114" s="294"/>
      <c r="AM114" s="294"/>
      <c r="AN114" s="294"/>
      <c r="AO114" s="294"/>
      <c r="AP114" s="294"/>
      <c r="AQ114" s="294"/>
      <c r="AR114" s="294"/>
      <c r="AS114" s="294"/>
      <c r="AT114" s="294"/>
      <c r="AU114" s="294"/>
      <c r="AV114" s="294"/>
      <c r="AW114" s="294"/>
      <c r="AX114" s="294"/>
      <c r="AY114" s="294"/>
      <c r="AZ114" s="294"/>
      <c r="BA114" s="294"/>
      <c r="BB114" s="294"/>
      <c r="BC114" s="294"/>
      <c r="BD114" s="294"/>
      <c r="BE114" s="294"/>
      <c r="BF114" s="294"/>
      <c r="BG114" s="294"/>
      <c r="BH114" s="294"/>
      <c r="BI114" s="294"/>
      <c r="BJ114" s="295"/>
    </row>
    <row r="115" spans="1:62" s="78" customFormat="1" ht="10.199999999999999" x14ac:dyDescent="0.2">
      <c r="C115" s="182">
        <f t="shared" ref="C115:AA115" ca="1" si="113">IF(C108&lt;0,C104,0)</f>
        <v>1</v>
      </c>
      <c r="D115" s="182">
        <f t="shared" ca="1" si="113"/>
        <v>2</v>
      </c>
      <c r="E115" s="182">
        <f t="shared" ca="1" si="113"/>
        <v>3</v>
      </c>
      <c r="F115" s="182">
        <f t="shared" ca="1" si="113"/>
        <v>4</v>
      </c>
      <c r="G115" s="182">
        <f t="shared" ca="1" si="113"/>
        <v>5</v>
      </c>
      <c r="H115" s="182">
        <f t="shared" ca="1" si="113"/>
        <v>6</v>
      </c>
      <c r="I115" s="182">
        <f t="shared" ca="1" si="113"/>
        <v>7</v>
      </c>
      <c r="J115" s="182">
        <f t="shared" ca="1" si="113"/>
        <v>8</v>
      </c>
      <c r="K115" s="182">
        <f t="shared" ca="1" si="113"/>
        <v>9</v>
      </c>
      <c r="L115" s="182">
        <f t="shared" ca="1" si="113"/>
        <v>10</v>
      </c>
      <c r="M115" s="182">
        <f t="shared" ca="1" si="113"/>
        <v>11</v>
      </c>
      <c r="N115" s="182">
        <f t="shared" ca="1" si="113"/>
        <v>12</v>
      </c>
      <c r="O115" s="182">
        <f t="shared" ca="1" si="113"/>
        <v>13</v>
      </c>
      <c r="P115" s="182">
        <f t="shared" ca="1" si="113"/>
        <v>14</v>
      </c>
      <c r="Q115" s="182">
        <f t="shared" ca="1" si="113"/>
        <v>15</v>
      </c>
      <c r="R115" s="182">
        <f t="shared" ca="1" si="113"/>
        <v>16</v>
      </c>
      <c r="S115" s="182">
        <f t="shared" ca="1" si="113"/>
        <v>17</v>
      </c>
      <c r="T115" s="182">
        <f t="shared" ca="1" si="113"/>
        <v>18</v>
      </c>
      <c r="U115" s="182">
        <f t="shared" ca="1" si="113"/>
        <v>19</v>
      </c>
      <c r="V115" s="182">
        <f t="shared" ca="1" si="113"/>
        <v>20</v>
      </c>
      <c r="W115" s="182">
        <f t="shared" ca="1" si="113"/>
        <v>21</v>
      </c>
      <c r="X115" s="182">
        <f t="shared" ca="1" si="113"/>
        <v>22</v>
      </c>
      <c r="Y115" s="182">
        <f t="shared" ca="1" si="113"/>
        <v>23</v>
      </c>
      <c r="Z115" s="182">
        <f t="shared" ca="1" si="113"/>
        <v>24</v>
      </c>
      <c r="AA115" s="184">
        <f t="shared" ca="1" si="113"/>
        <v>25</v>
      </c>
      <c r="AB115" s="184">
        <v>26</v>
      </c>
      <c r="AC115" s="182">
        <f t="shared" ref="AC115:BJ115" ca="1" si="114">IF(AC108&lt;0,AC104,0)</f>
        <v>27</v>
      </c>
      <c r="AD115" s="182">
        <f t="shared" ca="1" si="114"/>
        <v>28</v>
      </c>
      <c r="AE115" s="182">
        <f t="shared" ca="1" si="114"/>
        <v>29</v>
      </c>
      <c r="AF115" s="182">
        <f t="shared" ca="1" si="114"/>
        <v>30</v>
      </c>
      <c r="AG115" s="182">
        <f t="shared" ca="1" si="114"/>
        <v>31</v>
      </c>
      <c r="AH115" s="182">
        <f t="shared" ca="1" si="114"/>
        <v>32</v>
      </c>
      <c r="AI115" s="182">
        <f t="shared" ca="1" si="114"/>
        <v>33</v>
      </c>
      <c r="AJ115" s="182">
        <f t="shared" ca="1" si="114"/>
        <v>34</v>
      </c>
      <c r="AK115" s="182">
        <f t="shared" ca="1" si="114"/>
        <v>35</v>
      </c>
      <c r="AL115" s="182">
        <f t="shared" ca="1" si="114"/>
        <v>36</v>
      </c>
      <c r="AM115" s="182">
        <f t="shared" ca="1" si="114"/>
        <v>37</v>
      </c>
      <c r="AN115" s="182">
        <f t="shared" ca="1" si="114"/>
        <v>38</v>
      </c>
      <c r="AO115" s="182">
        <f t="shared" ca="1" si="114"/>
        <v>39</v>
      </c>
      <c r="AP115" s="182">
        <f t="shared" ca="1" si="114"/>
        <v>40</v>
      </c>
      <c r="AQ115" s="182">
        <f t="shared" ca="1" si="114"/>
        <v>41</v>
      </c>
      <c r="AR115" s="182">
        <f t="shared" ca="1" si="114"/>
        <v>42</v>
      </c>
      <c r="AS115" s="182">
        <f t="shared" ca="1" si="114"/>
        <v>43</v>
      </c>
      <c r="AT115" s="182">
        <f t="shared" ca="1" si="114"/>
        <v>44</v>
      </c>
      <c r="AU115" s="182">
        <f t="shared" ca="1" si="114"/>
        <v>45</v>
      </c>
      <c r="AV115" s="182">
        <f t="shared" ca="1" si="114"/>
        <v>46</v>
      </c>
      <c r="AW115" s="182">
        <f t="shared" ca="1" si="114"/>
        <v>47</v>
      </c>
      <c r="AX115" s="182">
        <f t="shared" ca="1" si="114"/>
        <v>48</v>
      </c>
      <c r="AY115" s="182">
        <f t="shared" ca="1" si="114"/>
        <v>49</v>
      </c>
      <c r="AZ115" s="182">
        <f t="shared" ca="1" si="114"/>
        <v>50</v>
      </c>
      <c r="BA115" s="182">
        <f t="shared" ca="1" si="114"/>
        <v>51</v>
      </c>
      <c r="BB115" s="182">
        <f t="shared" ca="1" si="114"/>
        <v>52</v>
      </c>
      <c r="BC115" s="182">
        <f t="shared" ca="1" si="114"/>
        <v>53</v>
      </c>
      <c r="BD115" s="182">
        <f t="shared" ca="1" si="114"/>
        <v>54</v>
      </c>
      <c r="BE115" s="182">
        <f t="shared" ca="1" si="114"/>
        <v>55</v>
      </c>
      <c r="BF115" s="182">
        <f t="shared" ca="1" si="114"/>
        <v>56</v>
      </c>
      <c r="BG115" s="182">
        <f t="shared" ca="1" si="114"/>
        <v>57</v>
      </c>
      <c r="BH115" s="182">
        <f t="shared" ca="1" si="114"/>
        <v>58</v>
      </c>
      <c r="BI115" s="182">
        <f t="shared" ca="1" si="114"/>
        <v>59</v>
      </c>
      <c r="BJ115" s="182">
        <f t="shared" ca="1" si="114"/>
        <v>60</v>
      </c>
    </row>
  </sheetData>
  <conditionalFormatting sqref="C40:BJ40">
    <cfRule type="cellIs" dxfId="3" priority="2" operator="lessThan">
      <formula>0</formula>
    </cfRule>
  </conditionalFormatting>
  <conditionalFormatting sqref="B43">
    <cfRule type="cellIs" dxfId="2" priority="3" operator="lessThan">
      <formula>0</formula>
    </cfRule>
  </conditionalFormatting>
  <conditionalFormatting sqref="B92">
    <cfRule type="cellIs" dxfId="1" priority="4" operator="equal">
      <formula>"ОК"</formula>
    </cfRule>
    <cfRule type="cellIs" dxfId="0" priority="5" operator="equal">
      <formula>"ДЕФИЦИТ"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Исходные_данные</vt:lpstr>
      <vt:lpstr>Результат</vt:lpstr>
      <vt:lpstr>Расчет</vt:lpstr>
      <vt:lpstr>average.price</vt:lpstr>
      <vt:lpstr>average.profit</vt:lpstr>
      <vt:lpstr>m.target</vt:lpstr>
      <vt:lpstr>profit.tax</vt:lpstr>
      <vt:lpstr>share.init</vt:lpstr>
      <vt:lpstr>share.inv</vt:lpstr>
      <vt:lpstr>vat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Yury Kuzmin</dc:creator>
  <dc:description/>
  <cp:lastModifiedBy>Shalovskih Vladimir</cp:lastModifiedBy>
  <cp:revision>1</cp:revision>
  <cp:lastPrinted>2023-04-25T06:44:01Z</cp:lastPrinted>
  <dcterms:created xsi:type="dcterms:W3CDTF">2018-11-07T16:41:33Z</dcterms:created>
  <dcterms:modified xsi:type="dcterms:W3CDTF">2023-07-08T10:02:33Z</dcterms:modified>
  <dc:language>ru-RU</dc:language>
</cp:coreProperties>
</file>