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урен\0 Приложение Виталий\"/>
    </mc:Choice>
  </mc:AlternateContent>
  <xr:revisionPtr revIDLastSave="0" documentId="13_ncr:1_{C369E5C0-FFEA-4A2F-A224-85148D63C98D}" xr6:coauthVersionLast="47" xr6:coauthVersionMax="47" xr10:uidLastSave="{00000000-0000-0000-0000-000000000000}"/>
  <bookViews>
    <workbookView xWindow="-120" yWindow="-120" windowWidth="29040" windowHeight="15840" xr2:uid="{86E31DAF-8B45-46E1-93FE-500211C81505}"/>
  </bookViews>
  <sheets>
    <sheet name="Лист1" sheetId="1" r:id="rId1"/>
  </sheets>
  <definedNames>
    <definedName name="_xlnm.Print_Area" localSheetId="0">Лист1!$A$1:$J$33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8" i="1"/>
  <c r="F8" i="1" s="1"/>
  <c r="G22" i="1"/>
  <c r="H22" i="1" s="1"/>
  <c r="I22" i="1" s="1"/>
  <c r="J22" i="1" s="1"/>
  <c r="J25" i="1"/>
  <c r="J28" i="1"/>
  <c r="J27" i="1"/>
  <c r="J26" i="1"/>
  <c r="J24" i="1"/>
  <c r="J9" i="1"/>
  <c r="J11" i="1"/>
  <c r="G20" i="1"/>
  <c r="H20" i="1" s="1"/>
  <c r="I20" i="1" s="1"/>
  <c r="J20" i="1" s="1"/>
  <c r="G21" i="1"/>
  <c r="H21" i="1" s="1"/>
  <c r="I21" i="1" s="1"/>
  <c r="J21" i="1" s="1"/>
  <c r="G19" i="1"/>
  <c r="H19" i="1" s="1"/>
  <c r="I19" i="1" s="1"/>
  <c r="J19" i="1" s="1"/>
  <c r="J29" i="1" l="1"/>
  <c r="H23" i="1"/>
  <c r="G23" i="1"/>
  <c r="I23" i="1"/>
  <c r="J23" i="1" s="1"/>
  <c r="J30" i="1" s="1"/>
  <c r="J14" i="1" l="1"/>
  <c r="J8" i="1"/>
  <c r="F13" i="1"/>
  <c r="J13" i="1" s="1"/>
  <c r="E12" i="1"/>
  <c r="F12" i="1" s="1"/>
  <c r="J12" i="1" s="1"/>
  <c r="E7" i="1"/>
  <c r="F7" i="1" l="1"/>
  <c r="J7" i="1" s="1"/>
  <c r="F15" i="1"/>
  <c r="J15" i="1" s="1"/>
  <c r="F10" i="1" l="1"/>
  <c r="J10" i="1" s="1"/>
  <c r="F16" i="1" l="1"/>
  <c r="J16" i="1" s="1"/>
  <c r="J31" i="1" s="1"/>
  <c r="J32" i="1" l="1"/>
  <c r="J33" i="1" s="1"/>
  <c r="C33" i="1" s="1"/>
</calcChain>
</file>

<file path=xl/sharedStrings.xml><?xml version="1.0" encoding="utf-8"?>
<sst xmlns="http://schemas.openxmlformats.org/spreadsheetml/2006/main" count="41" uniqueCount="39">
  <si>
    <t>Наименование</t>
  </si>
  <si>
    <t>Цена абонентской подписки</t>
  </si>
  <si>
    <t>№</t>
  </si>
  <si>
    <t xml:space="preserve">Доходы </t>
  </si>
  <si>
    <t>руб.</t>
  </si>
  <si>
    <t>Количество в месяц</t>
  </si>
  <si>
    <t>Краснодар</t>
  </si>
  <si>
    <t>Сочи</t>
  </si>
  <si>
    <t>Обслуживание на основе абонента</t>
  </si>
  <si>
    <t>Заработная плата</t>
  </si>
  <si>
    <t>Директор</t>
  </si>
  <si>
    <t>Начисления на заработную плату</t>
  </si>
  <si>
    <t>Расходы</t>
  </si>
  <si>
    <t>Администратор</t>
  </si>
  <si>
    <t>Оператор</t>
  </si>
  <si>
    <t>Заработная плата в месяц</t>
  </si>
  <si>
    <t>ФОТ в месяц</t>
  </si>
  <si>
    <t>Аренда офиса</t>
  </si>
  <si>
    <t>Расходы на создание MPV</t>
  </si>
  <si>
    <t>Доходы и Расходы в год</t>
  </si>
  <si>
    <t>Расходы на поддержку и развитие приложения</t>
  </si>
  <si>
    <t>Прибыль до налогообложения</t>
  </si>
  <si>
    <t>Всего расходы</t>
  </si>
  <si>
    <t>Итого расходы на оплату труда</t>
  </si>
  <si>
    <t>Налоги (упрощенная система 6% от дохода)</t>
  </si>
  <si>
    <t>Магазины, шт.</t>
  </si>
  <si>
    <t>Заказы (60 человек), шт.</t>
  </si>
  <si>
    <t>Заказы (30 человек), шт.</t>
  </si>
  <si>
    <t>Всего выручка в месяц</t>
  </si>
  <si>
    <t>Расходы на рекламу и продвижение</t>
  </si>
  <si>
    <t>Расходы на ведение бухгалтерского учета</t>
  </si>
  <si>
    <t>Менеджер по продажам</t>
  </si>
  <si>
    <t>Всего расходы на инвестиционную фазу (I раунд)</t>
  </si>
  <si>
    <t>Прибыль к распределению в превый год с момента запуска с учетом расходов по инвестиционной фазе (I раунд)</t>
  </si>
  <si>
    <t>Финансовая модель создания и работы приложения Workmen</t>
  </si>
  <si>
    <t>Итого выручка (доход) Краснодар</t>
  </si>
  <si>
    <t>Итого выручка (доход) Сочи</t>
  </si>
  <si>
    <t>Всего выручка (доход) на два города</t>
  </si>
  <si>
    <t>Средняя цена чека / Доход 2% от оборота магазина (покупки через приложение),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</si>
</sst>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4FC0-48C4-4EB6-A819-9B3A1E281678}">
  <sheetPr>
    <pageSetUpPr fitToPage="1"/>
  </sheetPr>
  <dimension ref="A1:J33"/>
  <sheetViews>
    <sheetView tabSelected="1" topLeftCell="A13" workbookViewId="0">
      <selection activeCell="M25" sqref="M25"/>
    </sheetView>
  </sheetViews>
  <sheetFormatPr defaultRowHeight="15" x14ac:dyDescent="0.25"/>
  <cols>
    <col min="1" max="1" width="9.140625" style="1"/>
    <col min="2" max="2" width="21.140625" style="1" customWidth="1"/>
    <col min="3" max="3" width="12" style="1" customWidth="1"/>
    <col min="4" max="5" width="14.7109375" style="1" customWidth="1"/>
    <col min="6" max="6" width="16" style="1" customWidth="1"/>
    <col min="7" max="7" width="11.28515625" style="1" customWidth="1"/>
    <col min="8" max="8" width="13" style="1" customWidth="1"/>
    <col min="9" max="9" width="9.140625" style="1"/>
    <col min="10" max="10" width="16" style="1" customWidth="1"/>
    <col min="11" max="16384" width="9.140625" style="1"/>
  </cols>
  <sheetData>
    <row r="1" spans="1:10" s="3" customForma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x14ac:dyDescent="0.25">
      <c r="J2" s="4" t="s">
        <v>4</v>
      </c>
    </row>
    <row r="3" spans="1:10" s="3" customFormat="1" ht="120" x14ac:dyDescent="0.25">
      <c r="A3" s="5" t="s">
        <v>2</v>
      </c>
      <c r="B3" s="5" t="s">
        <v>0</v>
      </c>
      <c r="C3" s="5" t="s">
        <v>5</v>
      </c>
      <c r="D3" s="5" t="s">
        <v>1</v>
      </c>
      <c r="E3" s="5" t="s">
        <v>38</v>
      </c>
      <c r="F3" s="5" t="s">
        <v>28</v>
      </c>
      <c r="G3" s="6" t="s">
        <v>15</v>
      </c>
      <c r="H3" s="6" t="s">
        <v>11</v>
      </c>
      <c r="I3" s="5" t="s">
        <v>16</v>
      </c>
      <c r="J3" s="5" t="s">
        <v>19</v>
      </c>
    </row>
    <row r="4" spans="1:10" s="2" customFormat="1" ht="12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s="2" customFormat="1" x14ac:dyDescent="0.2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5" customHeight="1" x14ac:dyDescent="0.25">
      <c r="A6" s="8"/>
      <c r="B6" s="11" t="s">
        <v>6</v>
      </c>
      <c r="C6" s="8"/>
      <c r="D6" s="8"/>
      <c r="E6" s="8"/>
      <c r="F6" s="8"/>
      <c r="G6" s="8"/>
      <c r="H6" s="8"/>
      <c r="I6" s="8"/>
      <c r="J6" s="8"/>
    </row>
    <row r="7" spans="1:10" x14ac:dyDescent="0.25">
      <c r="A7" s="9"/>
      <c r="B7" s="9" t="s">
        <v>25</v>
      </c>
      <c r="C7" s="9">
        <v>160</v>
      </c>
      <c r="D7" s="9">
        <v>169</v>
      </c>
      <c r="E7" s="9">
        <f>(400*30*22)*2%</f>
        <v>5280</v>
      </c>
      <c r="F7" s="9">
        <f>C7*D7+E7</f>
        <v>32320</v>
      </c>
      <c r="G7" s="9"/>
      <c r="H7" s="9"/>
      <c r="I7" s="9"/>
      <c r="J7" s="9">
        <f>F7*12</f>
        <v>387840</v>
      </c>
    </row>
    <row r="8" spans="1:10" ht="30" x14ac:dyDescent="0.25">
      <c r="A8" s="9"/>
      <c r="B8" s="9" t="s">
        <v>26</v>
      </c>
      <c r="C8" s="9">
        <f>30*3*22</f>
        <v>1980</v>
      </c>
      <c r="D8" s="9"/>
      <c r="E8" s="9">
        <v>2000</v>
      </c>
      <c r="F8" s="9">
        <f>(C8*E8)*30%</f>
        <v>1188000</v>
      </c>
      <c r="G8" s="9"/>
      <c r="H8" s="9"/>
      <c r="I8" s="9"/>
      <c r="J8" s="9">
        <f>F8*12</f>
        <v>14256000</v>
      </c>
    </row>
    <row r="9" spans="1:10" ht="30" x14ac:dyDescent="0.25">
      <c r="A9" s="10"/>
      <c r="B9" s="10" t="s">
        <v>8</v>
      </c>
      <c r="C9" s="10"/>
      <c r="D9" s="10"/>
      <c r="E9" s="10"/>
      <c r="F9" s="10"/>
      <c r="G9" s="10"/>
      <c r="H9" s="10"/>
      <c r="I9" s="10"/>
      <c r="J9" s="10">
        <f t="shared" ref="J9:J16" si="0">F9*12</f>
        <v>0</v>
      </c>
    </row>
    <row r="10" spans="1:10" ht="30" customHeight="1" x14ac:dyDescent="0.25">
      <c r="A10" s="6"/>
      <c r="B10" s="14" t="s">
        <v>35</v>
      </c>
      <c r="C10" s="15"/>
      <c r="D10" s="15"/>
      <c r="E10" s="16"/>
      <c r="F10" s="5">
        <f>SUM(F7:F9)</f>
        <v>1220320</v>
      </c>
      <c r="G10" s="6"/>
      <c r="H10" s="6"/>
      <c r="I10" s="6"/>
      <c r="J10" s="5">
        <f t="shared" si="0"/>
        <v>14643840</v>
      </c>
    </row>
    <row r="11" spans="1:10" x14ac:dyDescent="0.25">
      <c r="A11" s="8"/>
      <c r="B11" s="11" t="s">
        <v>7</v>
      </c>
      <c r="C11" s="8"/>
      <c r="D11" s="8"/>
      <c r="E11" s="8"/>
      <c r="F11" s="8"/>
      <c r="G11" s="8"/>
      <c r="H11" s="8"/>
      <c r="I11" s="8"/>
      <c r="J11" s="8">
        <f t="shared" si="0"/>
        <v>0</v>
      </c>
    </row>
    <row r="12" spans="1:10" x14ac:dyDescent="0.25">
      <c r="A12" s="9"/>
      <c r="B12" s="9" t="s">
        <v>25</v>
      </c>
      <c r="C12" s="9">
        <v>40</v>
      </c>
      <c r="D12" s="9">
        <v>169</v>
      </c>
      <c r="E12" s="9">
        <f>(500*30*22)*2%</f>
        <v>6600</v>
      </c>
      <c r="F12" s="9">
        <f>C12*D12+E12</f>
        <v>13360</v>
      </c>
      <c r="G12" s="9"/>
      <c r="H12" s="9"/>
      <c r="I12" s="9"/>
      <c r="J12" s="9">
        <f t="shared" si="0"/>
        <v>160320</v>
      </c>
    </row>
    <row r="13" spans="1:10" ht="30" x14ac:dyDescent="0.25">
      <c r="A13" s="9"/>
      <c r="B13" s="9" t="s">
        <v>27</v>
      </c>
      <c r="C13" s="9">
        <f>15*3*22</f>
        <v>990</v>
      </c>
      <c r="D13" s="9"/>
      <c r="E13" s="9">
        <v>2500</v>
      </c>
      <c r="F13" s="9">
        <f>(C13*E13)*30%</f>
        <v>742500</v>
      </c>
      <c r="G13" s="9"/>
      <c r="H13" s="9"/>
      <c r="I13" s="9"/>
      <c r="J13" s="9">
        <f t="shared" si="0"/>
        <v>8910000</v>
      </c>
    </row>
    <row r="14" spans="1:10" ht="30" x14ac:dyDescent="0.25">
      <c r="A14" s="10"/>
      <c r="B14" s="10" t="s">
        <v>8</v>
      </c>
      <c r="C14" s="10"/>
      <c r="D14" s="10"/>
      <c r="E14" s="10"/>
      <c r="F14" s="10"/>
      <c r="G14" s="10"/>
      <c r="H14" s="10"/>
      <c r="I14" s="10"/>
      <c r="J14" s="10">
        <f t="shared" si="0"/>
        <v>0</v>
      </c>
    </row>
    <row r="15" spans="1:10" ht="15.75" thickBot="1" x14ac:dyDescent="0.3">
      <c r="A15" s="37"/>
      <c r="B15" s="38" t="s">
        <v>36</v>
      </c>
      <c r="C15" s="39"/>
      <c r="D15" s="39"/>
      <c r="E15" s="40"/>
      <c r="F15" s="41">
        <f>SUM(F12:F14)</f>
        <v>755860</v>
      </c>
      <c r="G15" s="37"/>
      <c r="H15" s="37"/>
      <c r="I15" s="37"/>
      <c r="J15" s="41">
        <f t="shared" si="0"/>
        <v>9070320</v>
      </c>
    </row>
    <row r="16" spans="1:10" ht="30" customHeight="1" thickBot="1" x14ac:dyDescent="0.3">
      <c r="A16" s="32"/>
      <c r="B16" s="33" t="s">
        <v>37</v>
      </c>
      <c r="C16" s="34"/>
      <c r="D16" s="34"/>
      <c r="E16" s="35"/>
      <c r="F16" s="42">
        <f>F15+F10</f>
        <v>1976180</v>
      </c>
      <c r="G16" s="43"/>
      <c r="H16" s="43"/>
      <c r="I16" s="43"/>
      <c r="J16" s="36">
        <f t="shared" si="0"/>
        <v>23714160</v>
      </c>
    </row>
    <row r="17" spans="1:10" x14ac:dyDescent="0.25">
      <c r="A17" s="24" t="s">
        <v>12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x14ac:dyDescent="0.25">
      <c r="A18" s="8"/>
      <c r="B18" s="11" t="s">
        <v>9</v>
      </c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9" t="s">
        <v>10</v>
      </c>
      <c r="C19" s="9">
        <v>1</v>
      </c>
      <c r="D19" s="9">
        <v>100000</v>
      </c>
      <c r="E19" s="9"/>
      <c r="F19" s="9"/>
      <c r="G19" s="9">
        <f>D19*C19</f>
        <v>100000</v>
      </c>
      <c r="H19" s="9">
        <f>G19*33.2%</f>
        <v>33200</v>
      </c>
      <c r="I19" s="9">
        <f>H19+G19</f>
        <v>133200</v>
      </c>
      <c r="J19" s="9">
        <f>I19*12</f>
        <v>1598400</v>
      </c>
    </row>
    <row r="20" spans="1:10" x14ac:dyDescent="0.25">
      <c r="A20" s="9"/>
      <c r="B20" s="9" t="s">
        <v>13</v>
      </c>
      <c r="C20" s="9">
        <v>2</v>
      </c>
      <c r="D20" s="9">
        <v>50000</v>
      </c>
      <c r="E20" s="9"/>
      <c r="F20" s="9"/>
      <c r="G20" s="9">
        <f t="shared" ref="G20:G21" si="1">D20*C20</f>
        <v>100000</v>
      </c>
      <c r="H20" s="9">
        <f t="shared" ref="H20:H21" si="2">G20*33.2%</f>
        <v>33200</v>
      </c>
      <c r="I20" s="9">
        <f t="shared" ref="I20:I21" si="3">H20+G20</f>
        <v>133200</v>
      </c>
      <c r="J20" s="9">
        <f t="shared" ref="J20:J23" si="4">I20*12</f>
        <v>1598400</v>
      </c>
    </row>
    <row r="21" spans="1:10" x14ac:dyDescent="0.25">
      <c r="A21" s="9"/>
      <c r="B21" s="9" t="s">
        <v>14</v>
      </c>
      <c r="C21" s="9">
        <v>4</v>
      </c>
      <c r="D21" s="9">
        <v>35000</v>
      </c>
      <c r="E21" s="9"/>
      <c r="F21" s="9"/>
      <c r="G21" s="9">
        <f t="shared" si="1"/>
        <v>140000</v>
      </c>
      <c r="H21" s="9">
        <f t="shared" si="2"/>
        <v>46480</v>
      </c>
      <c r="I21" s="9">
        <f t="shared" si="3"/>
        <v>186480</v>
      </c>
      <c r="J21" s="9">
        <f t="shared" si="4"/>
        <v>2237760</v>
      </c>
    </row>
    <row r="22" spans="1:10" ht="30" x14ac:dyDescent="0.25">
      <c r="A22" s="13"/>
      <c r="B22" s="13" t="s">
        <v>31</v>
      </c>
      <c r="C22" s="13">
        <v>2</v>
      </c>
      <c r="D22" s="13">
        <v>50000</v>
      </c>
      <c r="E22" s="13"/>
      <c r="F22" s="13"/>
      <c r="G22" s="9">
        <f t="shared" ref="G22" si="5">D22*C22</f>
        <v>100000</v>
      </c>
      <c r="H22" s="9">
        <f t="shared" ref="H22" si="6">G22*33.2%</f>
        <v>33200</v>
      </c>
      <c r="I22" s="9">
        <f t="shared" ref="I22" si="7">H22+G22</f>
        <v>133200</v>
      </c>
      <c r="J22" s="9">
        <f t="shared" ref="J22" si="8">I22*12</f>
        <v>1598400</v>
      </c>
    </row>
    <row r="23" spans="1:10" ht="30" x14ac:dyDescent="0.25">
      <c r="A23" s="10"/>
      <c r="B23" s="12" t="s">
        <v>23</v>
      </c>
      <c r="C23" s="12"/>
      <c r="D23" s="12"/>
      <c r="E23" s="12"/>
      <c r="F23" s="12"/>
      <c r="G23" s="12">
        <f>SUM(G19:G22)</f>
        <v>440000</v>
      </c>
      <c r="H23" s="12">
        <f>SUM(H19:H22)</f>
        <v>146080</v>
      </c>
      <c r="I23" s="12">
        <f>SUM(I19:I22)</f>
        <v>586080</v>
      </c>
      <c r="J23" s="12">
        <f t="shared" si="4"/>
        <v>7032960</v>
      </c>
    </row>
    <row r="24" spans="1:10" x14ac:dyDescent="0.25">
      <c r="A24" s="6"/>
      <c r="B24" s="5" t="s">
        <v>17</v>
      </c>
      <c r="C24" s="5">
        <v>20000</v>
      </c>
      <c r="D24" s="6"/>
      <c r="E24" s="6"/>
      <c r="F24" s="6"/>
      <c r="G24" s="6"/>
      <c r="H24" s="6"/>
      <c r="I24" s="6"/>
      <c r="J24" s="5">
        <f>C24*12</f>
        <v>240000</v>
      </c>
    </row>
    <row r="25" spans="1:10" ht="30.75" thickBot="1" x14ac:dyDescent="0.3">
      <c r="A25" s="37"/>
      <c r="B25" s="41" t="s">
        <v>30</v>
      </c>
      <c r="C25" s="41">
        <v>50000</v>
      </c>
      <c r="D25" s="37"/>
      <c r="E25" s="37"/>
      <c r="F25" s="37"/>
      <c r="G25" s="37"/>
      <c r="H25" s="37"/>
      <c r="I25" s="37"/>
      <c r="J25" s="41">
        <f>C25*12</f>
        <v>600000</v>
      </c>
    </row>
    <row r="26" spans="1:10" ht="30" x14ac:dyDescent="0.25">
      <c r="A26" s="44"/>
      <c r="B26" s="44" t="s">
        <v>18</v>
      </c>
      <c r="C26" s="44">
        <v>7000000</v>
      </c>
      <c r="D26" s="44"/>
      <c r="E26" s="44"/>
      <c r="F26" s="44"/>
      <c r="G26" s="44"/>
      <c r="H26" s="44"/>
      <c r="I26" s="44"/>
      <c r="J26" s="44">
        <f>C26</f>
        <v>7000000</v>
      </c>
    </row>
    <row r="27" spans="1:10" ht="60" x14ac:dyDescent="0.25">
      <c r="A27" s="19"/>
      <c r="B27" s="18" t="s">
        <v>20</v>
      </c>
      <c r="C27" s="20">
        <v>300000</v>
      </c>
      <c r="D27" s="19"/>
      <c r="E27" s="19"/>
      <c r="F27" s="19"/>
      <c r="G27" s="19"/>
      <c r="H27" s="19"/>
      <c r="I27" s="19"/>
      <c r="J27" s="18">
        <f>C27*12</f>
        <v>3600000</v>
      </c>
    </row>
    <row r="28" spans="1:10" ht="30.75" thickBot="1" x14ac:dyDescent="0.3">
      <c r="A28" s="23"/>
      <c r="B28" s="21" t="s">
        <v>29</v>
      </c>
      <c r="C28" s="22">
        <v>190000</v>
      </c>
      <c r="D28" s="23"/>
      <c r="E28" s="23"/>
      <c r="F28" s="23"/>
      <c r="G28" s="23"/>
      <c r="H28" s="23"/>
      <c r="I28" s="23"/>
      <c r="J28" s="21">
        <f>C28*12</f>
        <v>2280000</v>
      </c>
    </row>
    <row r="29" spans="1:10" ht="15.75" thickBot="1" x14ac:dyDescent="0.3">
      <c r="A29" s="30"/>
      <c r="B29" s="31" t="s">
        <v>32</v>
      </c>
      <c r="C29" s="31"/>
      <c r="D29" s="31"/>
      <c r="E29" s="31"/>
      <c r="F29" s="31"/>
      <c r="G29" s="31"/>
      <c r="H29" s="31"/>
      <c r="I29" s="31"/>
      <c r="J29" s="28">
        <f>J28+J27+J26</f>
        <v>12880000</v>
      </c>
    </row>
    <row r="30" spans="1:10" ht="15.75" thickBot="1" x14ac:dyDescent="0.3">
      <c r="A30" s="32"/>
      <c r="B30" s="33" t="s">
        <v>22</v>
      </c>
      <c r="C30" s="34"/>
      <c r="D30" s="34"/>
      <c r="E30" s="34"/>
      <c r="F30" s="34"/>
      <c r="G30" s="34"/>
      <c r="H30" s="34"/>
      <c r="I30" s="35"/>
      <c r="J30" s="36">
        <f>J27+J26+J24+J23+J28+J25</f>
        <v>20752960</v>
      </c>
    </row>
    <row r="31" spans="1:10" ht="30" x14ac:dyDescent="0.25">
      <c r="A31" s="29"/>
      <c r="B31" s="27" t="s">
        <v>21</v>
      </c>
      <c r="C31" s="29"/>
      <c r="D31" s="29"/>
      <c r="E31" s="29"/>
      <c r="F31" s="29"/>
      <c r="G31" s="29"/>
      <c r="H31" s="29"/>
      <c r="I31" s="29"/>
      <c r="J31" s="27">
        <f>J16-J30</f>
        <v>2961200</v>
      </c>
    </row>
    <row r="32" spans="1:10" ht="45" x14ac:dyDescent="0.25">
      <c r="A32" s="6"/>
      <c r="B32" s="5" t="s">
        <v>24</v>
      </c>
      <c r="C32" s="6"/>
      <c r="D32" s="6"/>
      <c r="E32" s="6"/>
      <c r="F32" s="6"/>
      <c r="G32" s="6"/>
      <c r="H32" s="6"/>
      <c r="I32" s="6"/>
      <c r="J32" s="5">
        <f>J16*6%</f>
        <v>1422849.5999999999</v>
      </c>
    </row>
    <row r="33" spans="1:10" ht="105" x14ac:dyDescent="0.25">
      <c r="A33" s="6"/>
      <c r="B33" s="5" t="s">
        <v>33</v>
      </c>
      <c r="C33" s="5">
        <f>J33/12</f>
        <v>128195.86666666668</v>
      </c>
      <c r="D33" s="6"/>
      <c r="E33" s="6"/>
      <c r="F33" s="6"/>
      <c r="G33" s="6"/>
      <c r="H33" s="6"/>
      <c r="I33" s="6"/>
      <c r="J33" s="5">
        <f>J31-J32</f>
        <v>1538350.4000000001</v>
      </c>
    </row>
  </sheetData>
  <mergeCells count="8">
    <mergeCell ref="A5:J5"/>
    <mergeCell ref="A17:J17"/>
    <mergeCell ref="A1:J1"/>
    <mergeCell ref="B30:I30"/>
    <mergeCell ref="B29:I29"/>
    <mergeCell ref="B16:E16"/>
    <mergeCell ref="B15:E15"/>
    <mergeCell ref="B10:E10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2023-01-13T13:21:22Z</cp:lastPrinted>
  <dcterms:created xsi:type="dcterms:W3CDTF">2022-10-07T13:22:23Z</dcterms:created>
  <dcterms:modified xsi:type="dcterms:W3CDTF">2023-01-13T13:21:32Z</dcterms:modified>
</cp:coreProperties>
</file>